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H:\STM\Nordstat\"/>
    </mc:Choice>
  </mc:AlternateContent>
  <xr:revisionPtr revIDLastSave="0" documentId="13_ncr:1_{9A9CB28E-97D5-486C-A71E-611462F479AA}" xr6:coauthVersionLast="36" xr6:coauthVersionMax="47" xr10:uidLastSave="{00000000-0000-0000-0000-000000000000}"/>
  <bookViews>
    <workbookView xWindow="-105" yWindow="-105" windowWidth="28995" windowHeight="15795" tabRatio="860" firstSheet="8" activeTab="10" xr2:uid="{00000000-000D-0000-FFFF-FFFF00000000}"/>
  </bookViews>
  <sheets>
    <sheet name="data2022" sheetId="18" state="hidden" r:id="rId1"/>
    <sheet name="data2021" sheetId="17" state="hidden" r:id="rId2"/>
    <sheet name="data2020" sheetId="10" state="hidden" r:id="rId3"/>
    <sheet name="data2019" sheetId="11" state="hidden" r:id="rId4"/>
    <sheet name="data2018" sheetId="12" state="hidden" r:id="rId5"/>
    <sheet name="data2017" sheetId="13" state="hidden" r:id="rId6"/>
    <sheet name="data2016" sheetId="14" state="hidden" r:id="rId7"/>
    <sheet name="data2015" sheetId="15" state="hidden" r:id="rId8"/>
    <sheet name="PPP&amp;EX" sheetId="16" r:id="rId9"/>
    <sheet name="pop" sheetId="1" r:id="rId10"/>
    <sheet name="mob" sheetId="2" r:id="rId11"/>
    <sheet name="ftlp" sheetId="3" r:id="rId12"/>
    <sheet name="fbb" sheetId="4" r:id="rId13"/>
    <sheet name="tv" sheetId="5" r:id="rId14"/>
    <sheet name="mshares" sheetId="6" r:id="rId15"/>
    <sheet name="r&amp;i" sheetId="7" r:id="rId16"/>
    <sheet name="bbcov" sheetId="8" r:id="rId17"/>
  </sheets>
  <externalReferences>
    <externalReference r:id="rId18"/>
  </externalReferences>
  <calcPr calcId="191029"/>
</workbook>
</file>

<file path=xl/calcChain.xml><?xml version="1.0" encoding="utf-8"?>
<calcChain xmlns="http://schemas.openxmlformats.org/spreadsheetml/2006/main">
  <c r="I4" i="5" l="1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E103" i="4" l="1"/>
  <c r="E104" i="4"/>
  <c r="E105" i="4"/>
  <c r="E106" i="4"/>
  <c r="E107" i="4"/>
  <c r="E108" i="4"/>
  <c r="E109" i="4"/>
  <c r="E102" i="4"/>
  <c r="F103" i="4"/>
  <c r="F104" i="4"/>
  <c r="F105" i="4"/>
  <c r="F106" i="4"/>
  <c r="F107" i="4"/>
  <c r="F108" i="4"/>
  <c r="F109" i="4"/>
  <c r="F102" i="4"/>
  <c r="G103" i="4"/>
  <c r="G104" i="4"/>
  <c r="G105" i="4"/>
  <c r="G106" i="4"/>
  <c r="G107" i="4"/>
  <c r="G108" i="4"/>
  <c r="G109" i="4"/>
  <c r="G102" i="4"/>
  <c r="H103" i="4"/>
  <c r="H104" i="4"/>
  <c r="H105" i="4"/>
  <c r="H106" i="4"/>
  <c r="H107" i="4"/>
  <c r="H108" i="4"/>
  <c r="H109" i="4"/>
  <c r="I103" i="4"/>
  <c r="I104" i="4"/>
  <c r="I105" i="4"/>
  <c r="I106" i="4"/>
  <c r="I107" i="4"/>
  <c r="I108" i="4"/>
  <c r="I109" i="4"/>
  <c r="H102" i="4"/>
  <c r="I102" i="4"/>
  <c r="J104" i="4"/>
  <c r="J105" i="4"/>
  <c r="J106" i="4"/>
  <c r="J107" i="4"/>
  <c r="J108" i="4"/>
  <c r="J109" i="4"/>
  <c r="J102" i="4"/>
  <c r="BO4" i="18" l="1"/>
  <c r="BK4" i="18"/>
  <c r="AI4" i="18"/>
  <c r="AF4" i="18"/>
  <c r="Q4" i="18"/>
  <c r="BK9" i="18" l="1"/>
  <c r="BJ9" i="18"/>
  <c r="AR9" i="18"/>
  <c r="X9" i="18"/>
  <c r="L9" i="18"/>
  <c r="BR5" i="17" l="1"/>
  <c r="BR6" i="17"/>
  <c r="BR7" i="17"/>
  <c r="BR8" i="17"/>
  <c r="BR9" i="17"/>
  <c r="BR10" i="17"/>
  <c r="BR11" i="17"/>
  <c r="BR4" i="17"/>
  <c r="BS5" i="18"/>
  <c r="J15" i="7" s="1"/>
  <c r="BS6" i="18"/>
  <c r="J16" i="7" s="1"/>
  <c r="BS7" i="18"/>
  <c r="J17" i="7" s="1"/>
  <c r="BS8" i="18"/>
  <c r="J18" i="7" s="1"/>
  <c r="BS9" i="18"/>
  <c r="J19" i="7" s="1"/>
  <c r="BS10" i="18"/>
  <c r="J20" i="7" s="1"/>
  <c r="BS11" i="18"/>
  <c r="J21" i="7" s="1"/>
  <c r="BS4" i="18"/>
  <c r="J14" i="7" s="1"/>
  <c r="BR5" i="18"/>
  <c r="J4" i="7" s="1"/>
  <c r="BR6" i="18"/>
  <c r="J5" i="7" s="1"/>
  <c r="BR7" i="18"/>
  <c r="J6" i="7" s="1"/>
  <c r="BR8" i="18"/>
  <c r="J7" i="7" s="1"/>
  <c r="BR9" i="18"/>
  <c r="J8" i="7" s="1"/>
  <c r="BR10" i="18"/>
  <c r="J9" i="7" s="1"/>
  <c r="BR11" i="18"/>
  <c r="J10" i="7" s="1"/>
  <c r="BR4" i="18"/>
  <c r="J3" i="7" s="1"/>
  <c r="AS5" i="18"/>
  <c r="AR5" i="18"/>
  <c r="AQ5" i="18"/>
  <c r="AP5" i="18"/>
  <c r="AO5" i="18"/>
  <c r="AN5" i="18"/>
  <c r="AM5" i="18" s="1"/>
  <c r="J103" i="4" s="1"/>
  <c r="AK5" i="18"/>
  <c r="AI5" i="18"/>
  <c r="AG5" i="18"/>
  <c r="AF5" i="18"/>
  <c r="AH5" i="18" s="1"/>
  <c r="AE5" i="18"/>
  <c r="AD5" i="18"/>
  <c r="W5" i="18"/>
  <c r="S5" i="18"/>
  <c r="Q5" i="18"/>
  <c r="P5" i="18"/>
  <c r="O5" i="18"/>
  <c r="K5" i="18"/>
  <c r="H5" i="18"/>
  <c r="G5" i="18"/>
  <c r="F5" i="18"/>
  <c r="E5" i="18"/>
  <c r="N5" i="18" l="1"/>
  <c r="J15" i="2" s="1"/>
  <c r="R5" i="18"/>
  <c r="AJ5" i="18"/>
  <c r="I5" i="5" l="1"/>
  <c r="I6" i="5"/>
  <c r="I7" i="5"/>
  <c r="I8" i="5"/>
  <c r="I9" i="5"/>
  <c r="I10" i="5"/>
  <c r="I11" i="5"/>
  <c r="J92" i="4"/>
  <c r="J93" i="4"/>
  <c r="J94" i="4"/>
  <c r="J95" i="4"/>
  <c r="J96" i="4"/>
  <c r="J97" i="4"/>
  <c r="J98" i="4"/>
  <c r="J91" i="4"/>
  <c r="J81" i="4"/>
  <c r="J82" i="4"/>
  <c r="J83" i="4"/>
  <c r="J84" i="4"/>
  <c r="J85" i="4"/>
  <c r="J86" i="4"/>
  <c r="J87" i="4"/>
  <c r="J80" i="4"/>
  <c r="J70" i="4"/>
  <c r="J71" i="4"/>
  <c r="J72" i="4"/>
  <c r="J73" i="4"/>
  <c r="J74" i="4"/>
  <c r="J75" i="4"/>
  <c r="J76" i="4"/>
  <c r="J69" i="4"/>
  <c r="J59" i="4"/>
  <c r="J60" i="4"/>
  <c r="J61" i="4"/>
  <c r="J62" i="4"/>
  <c r="J63" i="4"/>
  <c r="J64" i="4"/>
  <c r="J65" i="4"/>
  <c r="J58" i="4"/>
  <c r="J48" i="4"/>
  <c r="J49" i="4"/>
  <c r="J50" i="4"/>
  <c r="J51" i="4"/>
  <c r="J52" i="4"/>
  <c r="J53" i="4"/>
  <c r="J54" i="4"/>
  <c r="J47" i="4"/>
  <c r="J37" i="4"/>
  <c r="J38" i="4"/>
  <c r="J39" i="4"/>
  <c r="J40" i="4"/>
  <c r="J41" i="4"/>
  <c r="J42" i="4"/>
  <c r="J43" i="4"/>
  <c r="J36" i="4"/>
  <c r="J15" i="4"/>
  <c r="J16" i="4"/>
  <c r="J17" i="4"/>
  <c r="J18" i="4"/>
  <c r="J19" i="4"/>
  <c r="J20" i="4"/>
  <c r="J21" i="4"/>
  <c r="J14" i="4"/>
  <c r="J4" i="4" l="1"/>
  <c r="J5" i="4"/>
  <c r="J6" i="4"/>
  <c r="J7" i="4"/>
  <c r="J8" i="4"/>
  <c r="J9" i="4"/>
  <c r="J10" i="4"/>
  <c r="J3" i="4"/>
  <c r="J26" i="4"/>
  <c r="J27" i="4"/>
  <c r="J28" i="4"/>
  <c r="J29" i="4"/>
  <c r="J30" i="4"/>
  <c r="J31" i="4"/>
  <c r="J32" i="4"/>
  <c r="J25" i="4"/>
  <c r="J15" i="3"/>
  <c r="J16" i="3"/>
  <c r="J17" i="3"/>
  <c r="J18" i="3"/>
  <c r="J19" i="3"/>
  <c r="J20" i="3"/>
  <c r="J21" i="3"/>
  <c r="J14" i="3"/>
  <c r="J4" i="3"/>
  <c r="J5" i="3"/>
  <c r="J6" i="3"/>
  <c r="J7" i="3"/>
  <c r="J8" i="3"/>
  <c r="J9" i="3"/>
  <c r="J10" i="3"/>
  <c r="J3" i="3"/>
  <c r="J48" i="2"/>
  <c r="J49" i="2"/>
  <c r="J50" i="2"/>
  <c r="J51" i="2"/>
  <c r="J52" i="2"/>
  <c r="J53" i="2"/>
  <c r="J54" i="2"/>
  <c r="J47" i="2"/>
  <c r="J37" i="2"/>
  <c r="J38" i="2"/>
  <c r="J39" i="2"/>
  <c r="J40" i="2"/>
  <c r="J41" i="2"/>
  <c r="J42" i="2"/>
  <c r="J43" i="2"/>
  <c r="J36" i="2"/>
  <c r="J26" i="2"/>
  <c r="J27" i="2"/>
  <c r="J28" i="2"/>
  <c r="J29" i="2"/>
  <c r="J30" i="2"/>
  <c r="J31" i="2"/>
  <c r="J32" i="2"/>
  <c r="J25" i="2"/>
  <c r="J4" i="2"/>
  <c r="J5" i="2"/>
  <c r="J6" i="2"/>
  <c r="J7" i="2"/>
  <c r="J8" i="2"/>
  <c r="J9" i="2"/>
  <c r="J10" i="2"/>
  <c r="J3" i="2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4" i="1"/>
  <c r="K4" i="1" s="1"/>
  <c r="I4" i="1"/>
  <c r="I26" i="2" l="1"/>
  <c r="I27" i="2"/>
  <c r="I28" i="2"/>
  <c r="I29" i="2"/>
  <c r="I30" i="2"/>
  <c r="I31" i="2"/>
  <c r="I32" i="2"/>
  <c r="I25" i="2"/>
  <c r="H26" i="2"/>
  <c r="H27" i="2"/>
  <c r="H28" i="2"/>
  <c r="H29" i="2"/>
  <c r="H30" i="2"/>
  <c r="H31" i="2"/>
  <c r="H32" i="2"/>
  <c r="H25" i="2"/>
  <c r="I37" i="4"/>
  <c r="I38" i="4"/>
  <c r="I39" i="4"/>
  <c r="I40" i="4"/>
  <c r="I41" i="4"/>
  <c r="I42" i="4"/>
  <c r="I43" i="4"/>
  <c r="I36" i="4"/>
  <c r="H37" i="4"/>
  <c r="H38" i="4"/>
  <c r="H39" i="4"/>
  <c r="H40" i="4"/>
  <c r="H41" i="4"/>
  <c r="H42" i="4"/>
  <c r="H43" i="4"/>
  <c r="H36" i="4"/>
  <c r="G37" i="4"/>
  <c r="G38" i="4"/>
  <c r="G39" i="4"/>
  <c r="G40" i="4"/>
  <c r="G41" i="4"/>
  <c r="G42" i="4"/>
  <c r="G43" i="4"/>
  <c r="G36" i="4"/>
  <c r="F37" i="4"/>
  <c r="F38" i="4"/>
  <c r="F39" i="4"/>
  <c r="F40" i="4"/>
  <c r="F41" i="4"/>
  <c r="F42" i="4"/>
  <c r="F43" i="4"/>
  <c r="F36" i="4"/>
  <c r="E37" i="4"/>
  <c r="E38" i="4"/>
  <c r="E39" i="4"/>
  <c r="E40" i="4"/>
  <c r="E41" i="4"/>
  <c r="E42" i="4"/>
  <c r="E43" i="4"/>
  <c r="E36" i="4"/>
  <c r="D37" i="4"/>
  <c r="D38" i="4"/>
  <c r="D39" i="4"/>
  <c r="D40" i="4"/>
  <c r="D41" i="4"/>
  <c r="D42" i="4"/>
  <c r="D43" i="4"/>
  <c r="D36" i="4"/>
  <c r="C37" i="4"/>
  <c r="C38" i="4"/>
  <c r="C39" i="4"/>
  <c r="C40" i="4"/>
  <c r="C41" i="4"/>
  <c r="C42" i="4"/>
  <c r="C43" i="4"/>
  <c r="C36" i="4"/>
  <c r="BS5" i="17" l="1"/>
  <c r="BS6" i="17"/>
  <c r="BS7" i="17"/>
  <c r="BS8" i="17"/>
  <c r="BS9" i="17"/>
  <c r="BS10" i="17"/>
  <c r="BS11" i="17"/>
  <c r="BS4" i="17"/>
  <c r="BS5" i="10"/>
  <c r="BS6" i="10"/>
  <c r="BS7" i="10"/>
  <c r="BS8" i="10"/>
  <c r="BS9" i="10"/>
  <c r="BS10" i="10"/>
  <c r="BS11" i="10"/>
  <c r="BS4" i="10"/>
  <c r="BS5" i="11"/>
  <c r="BS6" i="11"/>
  <c r="BS7" i="11"/>
  <c r="BS8" i="11"/>
  <c r="BS9" i="11"/>
  <c r="BS10" i="11"/>
  <c r="BS11" i="11"/>
  <c r="BS4" i="11"/>
  <c r="BS5" i="12"/>
  <c r="BS6" i="12"/>
  <c r="BS7" i="12"/>
  <c r="BS8" i="12"/>
  <c r="BS9" i="12"/>
  <c r="BS10" i="12"/>
  <c r="BS11" i="12"/>
  <c r="BS4" i="12"/>
  <c r="BS5" i="13"/>
  <c r="BS6" i="13"/>
  <c r="BS7" i="13"/>
  <c r="BS8" i="13"/>
  <c r="BS9" i="13"/>
  <c r="BS10" i="13"/>
  <c r="BS11" i="13"/>
  <c r="BS4" i="13"/>
  <c r="BS5" i="14"/>
  <c r="BS6" i="14"/>
  <c r="BS7" i="14"/>
  <c r="BS8" i="14"/>
  <c r="BS9" i="14"/>
  <c r="BS10" i="14"/>
  <c r="BS11" i="14"/>
  <c r="BS4" i="14"/>
  <c r="BS5" i="15"/>
  <c r="BS6" i="15"/>
  <c r="BS7" i="15"/>
  <c r="BS8" i="15"/>
  <c r="BS9" i="15"/>
  <c r="BS10" i="15"/>
  <c r="BS11" i="15"/>
  <c r="BS4" i="15"/>
  <c r="I59" i="4"/>
  <c r="I60" i="4"/>
  <c r="I61" i="4"/>
  <c r="I62" i="4"/>
  <c r="I63" i="4"/>
  <c r="I64" i="4"/>
  <c r="I65" i="4"/>
  <c r="I58" i="4"/>
  <c r="H59" i="4"/>
  <c r="H60" i="4"/>
  <c r="H61" i="4"/>
  <c r="H62" i="4"/>
  <c r="H63" i="4"/>
  <c r="H64" i="4"/>
  <c r="H65" i="4"/>
  <c r="H58" i="4"/>
  <c r="G59" i="4"/>
  <c r="G60" i="4"/>
  <c r="G61" i="4"/>
  <c r="G62" i="4"/>
  <c r="G63" i="4"/>
  <c r="G64" i="4"/>
  <c r="G65" i="4"/>
  <c r="G58" i="4"/>
  <c r="F59" i="4"/>
  <c r="F60" i="4"/>
  <c r="F61" i="4"/>
  <c r="F62" i="4"/>
  <c r="F63" i="4"/>
  <c r="F64" i="4"/>
  <c r="F65" i="4"/>
  <c r="F58" i="4"/>
  <c r="E59" i="4"/>
  <c r="E60" i="4"/>
  <c r="E61" i="4"/>
  <c r="E62" i="4"/>
  <c r="E63" i="4"/>
  <c r="E64" i="4"/>
  <c r="E65" i="4"/>
  <c r="E58" i="4"/>
  <c r="D59" i="4"/>
  <c r="D60" i="4"/>
  <c r="D61" i="4"/>
  <c r="D62" i="4"/>
  <c r="D63" i="4"/>
  <c r="D64" i="4"/>
  <c r="D65" i="4"/>
  <c r="D58" i="4"/>
  <c r="C59" i="4"/>
  <c r="C60" i="4"/>
  <c r="C61" i="4"/>
  <c r="C62" i="4"/>
  <c r="C63" i="4"/>
  <c r="C64" i="4"/>
  <c r="C65" i="4"/>
  <c r="C58" i="4"/>
  <c r="I48" i="4"/>
  <c r="I49" i="4"/>
  <c r="I50" i="4"/>
  <c r="I51" i="4"/>
  <c r="I52" i="4"/>
  <c r="I53" i="4"/>
  <c r="I54" i="4"/>
  <c r="I47" i="4"/>
  <c r="H48" i="4"/>
  <c r="H49" i="4"/>
  <c r="H50" i="4"/>
  <c r="H51" i="4"/>
  <c r="H52" i="4"/>
  <c r="H53" i="4"/>
  <c r="H54" i="4"/>
  <c r="H47" i="4"/>
  <c r="G48" i="4"/>
  <c r="G49" i="4"/>
  <c r="G50" i="4"/>
  <c r="G51" i="4"/>
  <c r="G52" i="4"/>
  <c r="G53" i="4"/>
  <c r="G54" i="4"/>
  <c r="G47" i="4"/>
  <c r="F48" i="4"/>
  <c r="F49" i="4"/>
  <c r="F50" i="4"/>
  <c r="F51" i="4"/>
  <c r="F52" i="4"/>
  <c r="F53" i="4"/>
  <c r="F54" i="4"/>
  <c r="F47" i="4"/>
  <c r="E48" i="4"/>
  <c r="E49" i="4"/>
  <c r="E50" i="4"/>
  <c r="E51" i="4"/>
  <c r="E52" i="4"/>
  <c r="E53" i="4"/>
  <c r="E54" i="4"/>
  <c r="E47" i="4"/>
  <c r="D48" i="4"/>
  <c r="D49" i="4"/>
  <c r="D50" i="4"/>
  <c r="D51" i="4"/>
  <c r="D52" i="4"/>
  <c r="D53" i="4"/>
  <c r="D54" i="4"/>
  <c r="D47" i="4"/>
  <c r="C54" i="4"/>
  <c r="C53" i="4"/>
  <c r="C52" i="4"/>
  <c r="C51" i="4"/>
  <c r="C50" i="4"/>
  <c r="C49" i="4"/>
  <c r="C48" i="4"/>
  <c r="C47" i="4"/>
  <c r="I4" i="4"/>
  <c r="I5" i="4"/>
  <c r="I6" i="4"/>
  <c r="I7" i="4"/>
  <c r="I8" i="4"/>
  <c r="I9" i="4"/>
  <c r="I10" i="4"/>
  <c r="I3" i="4"/>
  <c r="H4" i="4"/>
  <c r="H5" i="4"/>
  <c r="H6" i="4"/>
  <c r="H7" i="4"/>
  <c r="H8" i="4"/>
  <c r="H9" i="4"/>
  <c r="H10" i="4"/>
  <c r="H3" i="4"/>
  <c r="G4" i="4"/>
  <c r="G5" i="4"/>
  <c r="G6" i="4"/>
  <c r="G7" i="4"/>
  <c r="G8" i="4"/>
  <c r="G9" i="4"/>
  <c r="G10" i="4"/>
  <c r="G3" i="4"/>
  <c r="F4" i="4"/>
  <c r="F5" i="4"/>
  <c r="F6" i="4"/>
  <c r="F7" i="4"/>
  <c r="F8" i="4"/>
  <c r="F9" i="4"/>
  <c r="F10" i="4"/>
  <c r="F3" i="4"/>
  <c r="E4" i="4"/>
  <c r="E5" i="4"/>
  <c r="E6" i="4"/>
  <c r="E7" i="4"/>
  <c r="E8" i="4"/>
  <c r="E9" i="4"/>
  <c r="E10" i="4"/>
  <c r="E3" i="4"/>
  <c r="D4" i="4"/>
  <c r="D5" i="4"/>
  <c r="D6" i="4"/>
  <c r="D7" i="4"/>
  <c r="D8" i="4"/>
  <c r="D9" i="4"/>
  <c r="D10" i="4"/>
  <c r="D3" i="4"/>
  <c r="C4" i="4"/>
  <c r="C5" i="4"/>
  <c r="C6" i="4"/>
  <c r="C7" i="4"/>
  <c r="C8" i="4"/>
  <c r="C9" i="4"/>
  <c r="C10" i="4"/>
  <c r="C3" i="4"/>
  <c r="I26" i="4"/>
  <c r="I27" i="4"/>
  <c r="I28" i="4"/>
  <c r="I29" i="4"/>
  <c r="I30" i="4"/>
  <c r="I31" i="4"/>
  <c r="I32" i="4"/>
  <c r="I25" i="4"/>
  <c r="H26" i="4"/>
  <c r="H27" i="4"/>
  <c r="H28" i="4"/>
  <c r="H29" i="4"/>
  <c r="H30" i="4"/>
  <c r="H31" i="4"/>
  <c r="H32" i="4"/>
  <c r="H25" i="4"/>
  <c r="G26" i="4"/>
  <c r="G27" i="4"/>
  <c r="G28" i="4"/>
  <c r="G29" i="4"/>
  <c r="G30" i="4"/>
  <c r="G31" i="4"/>
  <c r="G32" i="4"/>
  <c r="G25" i="4"/>
  <c r="F26" i="4"/>
  <c r="F27" i="4"/>
  <c r="F28" i="4"/>
  <c r="F29" i="4"/>
  <c r="F30" i="4"/>
  <c r="F31" i="4"/>
  <c r="F32" i="4"/>
  <c r="F25" i="4"/>
  <c r="E26" i="4"/>
  <c r="E27" i="4"/>
  <c r="E28" i="4"/>
  <c r="E29" i="4"/>
  <c r="E30" i="4"/>
  <c r="E31" i="4"/>
  <c r="E32" i="4"/>
  <c r="E25" i="4"/>
  <c r="D26" i="4"/>
  <c r="D27" i="4"/>
  <c r="D28" i="4"/>
  <c r="D29" i="4"/>
  <c r="D30" i="4"/>
  <c r="D31" i="4"/>
  <c r="D32" i="4"/>
  <c r="D25" i="4"/>
  <c r="C28" i="4"/>
  <c r="C29" i="4"/>
  <c r="C30" i="4"/>
  <c r="C31" i="4"/>
  <c r="C32" i="4"/>
  <c r="C27" i="4"/>
  <c r="C26" i="4"/>
  <c r="C25" i="4"/>
  <c r="D47" i="2"/>
  <c r="E47" i="2"/>
  <c r="F47" i="2"/>
  <c r="G47" i="2"/>
  <c r="H47" i="2"/>
  <c r="I47" i="2"/>
  <c r="D48" i="2"/>
  <c r="E48" i="2"/>
  <c r="F48" i="2"/>
  <c r="G48" i="2"/>
  <c r="H48" i="2"/>
  <c r="I48" i="2"/>
  <c r="D49" i="2"/>
  <c r="E49" i="2"/>
  <c r="F49" i="2"/>
  <c r="G49" i="2"/>
  <c r="H49" i="2"/>
  <c r="I49" i="2"/>
  <c r="D50" i="2"/>
  <c r="E50" i="2"/>
  <c r="F50" i="2"/>
  <c r="G50" i="2"/>
  <c r="H50" i="2"/>
  <c r="I50" i="2"/>
  <c r="D51" i="2"/>
  <c r="E51" i="2"/>
  <c r="F51" i="2"/>
  <c r="G51" i="2"/>
  <c r="H51" i="2"/>
  <c r="I51" i="2"/>
  <c r="D52" i="2"/>
  <c r="E52" i="2"/>
  <c r="F52" i="2"/>
  <c r="G52" i="2"/>
  <c r="H52" i="2"/>
  <c r="I52" i="2"/>
  <c r="D53" i="2"/>
  <c r="E53" i="2"/>
  <c r="F53" i="2"/>
  <c r="G53" i="2"/>
  <c r="H53" i="2"/>
  <c r="I53" i="2"/>
  <c r="F54" i="2"/>
  <c r="G54" i="2"/>
  <c r="H54" i="2"/>
  <c r="I54" i="2"/>
  <c r="I15" i="7" l="1"/>
  <c r="I16" i="7"/>
  <c r="I17" i="7"/>
  <c r="I18" i="7"/>
  <c r="I19" i="7"/>
  <c r="I20" i="7"/>
  <c r="I21" i="7"/>
  <c r="I14" i="7" l="1"/>
  <c r="I4" i="7"/>
  <c r="I5" i="7"/>
  <c r="I6" i="7"/>
  <c r="I7" i="7"/>
  <c r="I8" i="7"/>
  <c r="I9" i="7"/>
  <c r="I10" i="7"/>
  <c r="I3" i="7"/>
  <c r="H5" i="5"/>
  <c r="H6" i="5"/>
  <c r="H7" i="5"/>
  <c r="H8" i="5"/>
  <c r="H9" i="5"/>
  <c r="H10" i="5"/>
  <c r="H11" i="5"/>
  <c r="H4" i="5"/>
  <c r="I92" i="4"/>
  <c r="I93" i="4"/>
  <c r="I94" i="4"/>
  <c r="I95" i="4"/>
  <c r="I96" i="4"/>
  <c r="I97" i="4"/>
  <c r="I98" i="4"/>
  <c r="I91" i="4"/>
  <c r="I81" i="4"/>
  <c r="I82" i="4"/>
  <c r="I83" i="4"/>
  <c r="I84" i="4"/>
  <c r="I85" i="4"/>
  <c r="I86" i="4"/>
  <c r="I87" i="4"/>
  <c r="I80" i="4"/>
  <c r="I70" i="4"/>
  <c r="I71" i="4"/>
  <c r="I72" i="4"/>
  <c r="I73" i="4"/>
  <c r="I74" i="4"/>
  <c r="I75" i="4"/>
  <c r="I76" i="4"/>
  <c r="I69" i="4"/>
  <c r="I15" i="4"/>
  <c r="I16" i="4"/>
  <c r="I17" i="4"/>
  <c r="I18" i="4"/>
  <c r="I19" i="4"/>
  <c r="I20" i="4"/>
  <c r="I21" i="4"/>
  <c r="I14" i="4"/>
  <c r="I15" i="3"/>
  <c r="I16" i="3"/>
  <c r="I17" i="3"/>
  <c r="I18" i="3"/>
  <c r="I19" i="3"/>
  <c r="I20" i="3"/>
  <c r="I21" i="3"/>
  <c r="I14" i="3"/>
  <c r="I4" i="3"/>
  <c r="I5" i="3"/>
  <c r="I6" i="3"/>
  <c r="I7" i="3"/>
  <c r="I8" i="3"/>
  <c r="I9" i="3"/>
  <c r="I10" i="3"/>
  <c r="I3" i="3"/>
  <c r="I37" i="2"/>
  <c r="I38" i="2"/>
  <c r="I39" i="2"/>
  <c r="I40" i="2"/>
  <c r="I41" i="2"/>
  <c r="I42" i="2"/>
  <c r="I43" i="2"/>
  <c r="I36" i="2"/>
  <c r="I4" i="2"/>
  <c r="I5" i="2"/>
  <c r="I6" i="2"/>
  <c r="I7" i="2"/>
  <c r="I8" i="2"/>
  <c r="I9" i="2"/>
  <c r="I10" i="2"/>
  <c r="I3" i="2"/>
  <c r="I5" i="1"/>
  <c r="I6" i="1"/>
  <c r="I7" i="1"/>
  <c r="I8" i="1"/>
  <c r="I9" i="1"/>
  <c r="I10" i="1"/>
  <c r="I11" i="1"/>
  <c r="F15" i="4"/>
  <c r="F16" i="4"/>
  <c r="F17" i="4"/>
  <c r="F18" i="4"/>
  <c r="F19" i="4"/>
  <c r="F20" i="4"/>
  <c r="F21" i="4"/>
  <c r="F14" i="4"/>
  <c r="D96" i="4"/>
  <c r="E96" i="4"/>
  <c r="F96" i="4"/>
  <c r="G96" i="4"/>
  <c r="H96" i="4"/>
  <c r="D97" i="4"/>
  <c r="E97" i="4"/>
  <c r="F97" i="4"/>
  <c r="G97" i="4"/>
  <c r="H97" i="4"/>
  <c r="D98" i="4"/>
  <c r="E98" i="4"/>
  <c r="F98" i="4"/>
  <c r="G98" i="4"/>
  <c r="H98" i="4"/>
  <c r="D91" i="4"/>
  <c r="E91" i="4"/>
  <c r="F91" i="4"/>
  <c r="G91" i="4"/>
  <c r="H91" i="4"/>
  <c r="D92" i="4"/>
  <c r="E92" i="4"/>
  <c r="F92" i="4"/>
  <c r="G92" i="4"/>
  <c r="H92" i="4"/>
  <c r="D93" i="4"/>
  <c r="E93" i="4"/>
  <c r="F93" i="4"/>
  <c r="G93" i="4"/>
  <c r="H93" i="4"/>
  <c r="D94" i="4"/>
  <c r="E94" i="4"/>
  <c r="F94" i="4"/>
  <c r="G94" i="4"/>
  <c r="H94" i="4"/>
  <c r="D85" i="4"/>
  <c r="E85" i="4"/>
  <c r="F85" i="4"/>
  <c r="G85" i="4"/>
  <c r="H85" i="4"/>
  <c r="D86" i="4"/>
  <c r="E86" i="4"/>
  <c r="F86" i="4"/>
  <c r="G86" i="4"/>
  <c r="H86" i="4"/>
  <c r="D87" i="4"/>
  <c r="E87" i="4"/>
  <c r="F87" i="4"/>
  <c r="G87" i="4"/>
  <c r="H87" i="4"/>
  <c r="D80" i="4"/>
  <c r="E80" i="4"/>
  <c r="F80" i="4"/>
  <c r="G80" i="4"/>
  <c r="H80" i="4"/>
  <c r="D81" i="4"/>
  <c r="E81" i="4"/>
  <c r="F81" i="4"/>
  <c r="G81" i="4"/>
  <c r="H81" i="4"/>
  <c r="D82" i="4"/>
  <c r="E82" i="4"/>
  <c r="F82" i="4"/>
  <c r="G82" i="4"/>
  <c r="H82" i="4"/>
  <c r="D83" i="4"/>
  <c r="E83" i="4"/>
  <c r="F83" i="4"/>
  <c r="G83" i="4"/>
  <c r="H83" i="4"/>
  <c r="C5" i="1" l="1"/>
  <c r="D5" i="1"/>
  <c r="E5" i="1"/>
  <c r="F5" i="1"/>
  <c r="G5" i="1"/>
  <c r="H5" i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D11" i="1"/>
  <c r="E11" i="1"/>
  <c r="F11" i="1"/>
  <c r="G11" i="1"/>
  <c r="H11" i="1"/>
  <c r="C4" i="1"/>
  <c r="D4" i="1"/>
  <c r="E4" i="1"/>
  <c r="F4" i="1"/>
  <c r="G4" i="1"/>
  <c r="C8" i="7" l="1"/>
  <c r="D8" i="7"/>
  <c r="E8" i="7"/>
  <c r="F8" i="7"/>
  <c r="G8" i="7"/>
  <c r="H8" i="7"/>
  <c r="C9" i="7"/>
  <c r="D9" i="7"/>
  <c r="E9" i="7"/>
  <c r="F9" i="7"/>
  <c r="G9" i="7"/>
  <c r="H9" i="7"/>
  <c r="C10" i="7"/>
  <c r="D10" i="7"/>
  <c r="E10" i="7"/>
  <c r="F10" i="7"/>
  <c r="G10" i="7"/>
  <c r="H10" i="7"/>
  <c r="C3" i="7"/>
  <c r="D3" i="7"/>
  <c r="E3" i="7"/>
  <c r="F3" i="7"/>
  <c r="G3" i="7"/>
  <c r="H3" i="7"/>
  <c r="C4" i="7"/>
  <c r="D4" i="7"/>
  <c r="E4" i="7"/>
  <c r="F4" i="7"/>
  <c r="G4" i="7"/>
  <c r="H4" i="7"/>
  <c r="C5" i="7"/>
  <c r="D5" i="7"/>
  <c r="E5" i="7"/>
  <c r="F5" i="7"/>
  <c r="G5" i="7"/>
  <c r="H5" i="7"/>
  <c r="C6" i="7"/>
  <c r="D6" i="7"/>
  <c r="E6" i="7"/>
  <c r="F6" i="7"/>
  <c r="G6" i="7"/>
  <c r="H6" i="7"/>
  <c r="C7" i="7"/>
  <c r="C19" i="7"/>
  <c r="C20" i="7"/>
  <c r="C21" i="7"/>
  <c r="C14" i="7"/>
  <c r="C15" i="7"/>
  <c r="C16" i="7"/>
  <c r="C17" i="7"/>
  <c r="D18" i="7"/>
  <c r="E18" i="7"/>
  <c r="F18" i="7"/>
  <c r="G18" i="7"/>
  <c r="H18" i="7"/>
  <c r="C18" i="7"/>
  <c r="D19" i="7"/>
  <c r="E19" i="7"/>
  <c r="F19" i="7"/>
  <c r="G19" i="7"/>
  <c r="H19" i="7"/>
  <c r="D20" i="7"/>
  <c r="E20" i="7"/>
  <c r="F20" i="7"/>
  <c r="G20" i="7"/>
  <c r="H20" i="7"/>
  <c r="D21" i="7"/>
  <c r="E21" i="7"/>
  <c r="F21" i="7"/>
  <c r="G21" i="7"/>
  <c r="H21" i="7"/>
  <c r="D14" i="7"/>
  <c r="E14" i="7"/>
  <c r="F14" i="7"/>
  <c r="G14" i="7"/>
  <c r="H14" i="7"/>
  <c r="D15" i="7"/>
  <c r="E15" i="7"/>
  <c r="F15" i="7"/>
  <c r="G15" i="7"/>
  <c r="H15" i="7"/>
  <c r="D16" i="7"/>
  <c r="E16" i="7"/>
  <c r="F16" i="7"/>
  <c r="G16" i="7"/>
  <c r="H16" i="7"/>
  <c r="D17" i="7"/>
  <c r="E17" i="7"/>
  <c r="F17" i="7"/>
  <c r="G17" i="7"/>
  <c r="H17" i="7"/>
  <c r="C74" i="4"/>
  <c r="D74" i="4"/>
  <c r="E74" i="4"/>
  <c r="F74" i="4"/>
  <c r="G74" i="4"/>
  <c r="H74" i="4"/>
  <c r="C75" i="4"/>
  <c r="D75" i="4"/>
  <c r="E75" i="4"/>
  <c r="F75" i="4"/>
  <c r="G75" i="4"/>
  <c r="H75" i="4"/>
  <c r="C76" i="4"/>
  <c r="D76" i="4"/>
  <c r="E76" i="4"/>
  <c r="F76" i="4"/>
  <c r="G76" i="4"/>
  <c r="H76" i="4"/>
  <c r="C69" i="4"/>
  <c r="D69" i="4"/>
  <c r="E69" i="4"/>
  <c r="F69" i="4"/>
  <c r="G69" i="4"/>
  <c r="H69" i="4"/>
  <c r="C70" i="4"/>
  <c r="D70" i="4"/>
  <c r="E70" i="4"/>
  <c r="F70" i="4"/>
  <c r="G70" i="4"/>
  <c r="H70" i="4"/>
  <c r="C71" i="4"/>
  <c r="D71" i="4"/>
  <c r="E71" i="4"/>
  <c r="F71" i="4"/>
  <c r="G71" i="4"/>
  <c r="H71" i="4"/>
  <c r="C72" i="4"/>
  <c r="D72" i="4"/>
  <c r="E72" i="4"/>
  <c r="F72" i="4"/>
  <c r="G72" i="4"/>
  <c r="H72" i="4"/>
  <c r="C73" i="4"/>
  <c r="C21" i="4"/>
  <c r="D21" i="4"/>
  <c r="E21" i="4"/>
  <c r="G21" i="4"/>
  <c r="H21" i="4"/>
  <c r="C20" i="4"/>
  <c r="D20" i="4"/>
  <c r="E20" i="4"/>
  <c r="G20" i="4"/>
  <c r="H20" i="4"/>
  <c r="C19" i="4"/>
  <c r="D19" i="4"/>
  <c r="E19" i="4"/>
  <c r="G19" i="4"/>
  <c r="H19" i="4"/>
  <c r="C14" i="4"/>
  <c r="D14" i="4"/>
  <c r="E14" i="4"/>
  <c r="G14" i="4"/>
  <c r="H14" i="4"/>
  <c r="C15" i="4"/>
  <c r="D15" i="4"/>
  <c r="E15" i="4"/>
  <c r="G15" i="4"/>
  <c r="H15" i="4"/>
  <c r="C16" i="4"/>
  <c r="D16" i="4"/>
  <c r="E16" i="4"/>
  <c r="G16" i="4"/>
  <c r="H16" i="4"/>
  <c r="C17" i="4"/>
  <c r="D17" i="4"/>
  <c r="E17" i="4"/>
  <c r="G17" i="4"/>
  <c r="H17" i="4"/>
  <c r="C18" i="4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C8" i="3"/>
  <c r="D8" i="3"/>
  <c r="E8" i="3"/>
  <c r="F8" i="3"/>
  <c r="G8" i="3"/>
  <c r="H8" i="3"/>
  <c r="C9" i="3"/>
  <c r="D9" i="3"/>
  <c r="E9" i="3"/>
  <c r="F9" i="3"/>
  <c r="G9" i="3"/>
  <c r="H9" i="3"/>
  <c r="C10" i="3"/>
  <c r="D10" i="3"/>
  <c r="E10" i="3"/>
  <c r="F10" i="3"/>
  <c r="G10" i="3"/>
  <c r="H10" i="3"/>
  <c r="C3" i="3"/>
  <c r="D3" i="3"/>
  <c r="E3" i="3"/>
  <c r="F3" i="3"/>
  <c r="G3" i="3"/>
  <c r="H3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C52" i="2"/>
  <c r="C53" i="2"/>
  <c r="C47" i="2"/>
  <c r="C48" i="2"/>
  <c r="C49" i="2"/>
  <c r="C5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39" i="2"/>
  <c r="D39" i="2"/>
  <c r="E39" i="2"/>
  <c r="F39" i="2"/>
  <c r="G39" i="2"/>
  <c r="H39" i="2"/>
  <c r="C51" i="2"/>
  <c r="C40" i="2"/>
  <c r="C30" i="2"/>
  <c r="C31" i="2"/>
  <c r="C32" i="2"/>
  <c r="C25" i="2"/>
  <c r="C26" i="2"/>
  <c r="C27" i="2"/>
  <c r="C28" i="2"/>
  <c r="C29" i="2"/>
  <c r="D30" i="2"/>
  <c r="D31" i="2"/>
  <c r="D32" i="2"/>
  <c r="D25" i="2"/>
  <c r="D26" i="2"/>
  <c r="D27" i="2"/>
  <c r="D28" i="2"/>
  <c r="D29" i="2"/>
  <c r="E30" i="2"/>
  <c r="E31" i="2"/>
  <c r="E32" i="2"/>
  <c r="E25" i="2"/>
  <c r="E26" i="2"/>
  <c r="E27" i="2"/>
  <c r="E28" i="2"/>
  <c r="E29" i="2"/>
  <c r="F30" i="2"/>
  <c r="F31" i="2"/>
  <c r="F32" i="2"/>
  <c r="F25" i="2"/>
  <c r="F26" i="2"/>
  <c r="F27" i="2"/>
  <c r="F28" i="2"/>
  <c r="F29" i="2"/>
  <c r="G30" i="2"/>
  <c r="G31" i="2"/>
  <c r="G32" i="2"/>
  <c r="G25" i="2"/>
  <c r="G26" i="2"/>
  <c r="G27" i="2"/>
  <c r="G28" i="2"/>
  <c r="G29" i="2"/>
  <c r="C8" i="2"/>
  <c r="C9" i="2"/>
  <c r="C10" i="2"/>
  <c r="C3" i="2"/>
  <c r="C4" i="2"/>
  <c r="C5" i="2"/>
  <c r="C6" i="2"/>
  <c r="D8" i="2"/>
  <c r="D9" i="2"/>
  <c r="D10" i="2"/>
  <c r="D3" i="2"/>
  <c r="D4" i="2"/>
  <c r="D5" i="2"/>
  <c r="D6" i="2"/>
  <c r="E8" i="2"/>
  <c r="E9" i="2"/>
  <c r="E10" i="2"/>
  <c r="E3" i="2"/>
  <c r="E4" i="2"/>
  <c r="E5" i="2"/>
  <c r="E6" i="2"/>
  <c r="F8" i="2"/>
  <c r="F9" i="2"/>
  <c r="F10" i="2"/>
  <c r="F3" i="2"/>
  <c r="F4" i="2"/>
  <c r="F5" i="2"/>
  <c r="F6" i="2"/>
  <c r="G8" i="2"/>
  <c r="G9" i="2"/>
  <c r="G10" i="2"/>
  <c r="G3" i="2"/>
  <c r="G4" i="2"/>
  <c r="G5" i="2"/>
  <c r="G6" i="2"/>
  <c r="H8" i="2"/>
  <c r="H9" i="2"/>
  <c r="H10" i="2"/>
  <c r="H3" i="2"/>
  <c r="H4" i="2"/>
  <c r="H5" i="2"/>
  <c r="H6" i="2"/>
  <c r="C7" i="2"/>
  <c r="D7" i="2"/>
  <c r="E7" i="2"/>
  <c r="F7" i="2"/>
  <c r="G7" i="2"/>
  <c r="H7" i="2"/>
  <c r="B9" i="5"/>
  <c r="B10" i="5"/>
  <c r="B11" i="5"/>
  <c r="B4" i="5"/>
  <c r="B5" i="5"/>
  <c r="B6" i="5"/>
  <c r="B7" i="5"/>
  <c r="B8" i="5"/>
  <c r="C9" i="5"/>
  <c r="C10" i="5"/>
  <c r="C11" i="5"/>
  <c r="C4" i="5"/>
  <c r="C5" i="5"/>
  <c r="C6" i="5"/>
  <c r="C7" i="5"/>
  <c r="D9" i="5"/>
  <c r="D10" i="5"/>
  <c r="D11" i="5"/>
  <c r="D4" i="5"/>
  <c r="D5" i="5"/>
  <c r="D6" i="5"/>
  <c r="D7" i="5"/>
  <c r="E9" i="5"/>
  <c r="E10" i="5"/>
  <c r="E11" i="5"/>
  <c r="E4" i="5"/>
  <c r="E5" i="5"/>
  <c r="E6" i="5"/>
  <c r="E7" i="5"/>
  <c r="F9" i="5"/>
  <c r="F10" i="5"/>
  <c r="F11" i="5"/>
  <c r="F4" i="5"/>
  <c r="F5" i="5"/>
  <c r="F6" i="5"/>
  <c r="F7" i="5"/>
  <c r="D7" i="7" l="1"/>
  <c r="E7" i="7"/>
  <c r="G7" i="7"/>
  <c r="F7" i="7"/>
  <c r="H7" i="7"/>
  <c r="C8" i="5" l="1"/>
  <c r="D8" i="5"/>
  <c r="E8" i="5"/>
  <c r="F8" i="5"/>
  <c r="G9" i="5"/>
  <c r="G10" i="5"/>
  <c r="G11" i="5"/>
  <c r="G4" i="5"/>
  <c r="G5" i="5"/>
  <c r="G6" i="5"/>
  <c r="G7" i="5"/>
  <c r="G8" i="5"/>
  <c r="H95" i="4"/>
  <c r="D95" i="4"/>
  <c r="E95" i="4"/>
  <c r="F95" i="4"/>
  <c r="G95" i="4"/>
  <c r="D73" i="4"/>
  <c r="E73" i="4"/>
  <c r="F73" i="4"/>
  <c r="G73" i="4"/>
  <c r="H73" i="4"/>
  <c r="D18" i="4"/>
  <c r="E18" i="4"/>
  <c r="G18" i="4"/>
  <c r="H18" i="4"/>
  <c r="D84" i="4"/>
  <c r="E84" i="4"/>
  <c r="F84" i="4"/>
  <c r="G84" i="4"/>
  <c r="H84" i="4"/>
  <c r="H18" i="3"/>
  <c r="D18" i="3"/>
  <c r="E18" i="3"/>
  <c r="F18" i="3"/>
  <c r="G18" i="3"/>
  <c r="D7" i="3"/>
  <c r="E7" i="3"/>
  <c r="F7" i="3"/>
  <c r="G7" i="3"/>
  <c r="H7" i="3"/>
  <c r="D40" i="2"/>
  <c r="E40" i="2"/>
  <c r="F40" i="2"/>
  <c r="G40" i="2"/>
  <c r="H40" i="2"/>
  <c r="H4" i="1"/>
</calcChain>
</file>

<file path=xl/sharedStrings.xml><?xml version="1.0" encoding="utf-8"?>
<sst xmlns="http://schemas.openxmlformats.org/spreadsheetml/2006/main" count="1472" uniqueCount="197">
  <si>
    <t>Population</t>
  </si>
  <si>
    <t>Denmark</t>
  </si>
  <si>
    <t>Estonia</t>
  </si>
  <si>
    <t>Finland</t>
  </si>
  <si>
    <t>Iceland</t>
  </si>
  <si>
    <t>Latvia</t>
  </si>
  <si>
    <t>Lithuania</t>
  </si>
  <si>
    <t>Norway</t>
  </si>
  <si>
    <t>Sweden</t>
  </si>
  <si>
    <t>1.1 Mobile subscriptions per capita</t>
  </si>
  <si>
    <t>1.1</t>
  </si>
  <si>
    <t>1.2</t>
  </si>
  <si>
    <t>1.3</t>
  </si>
  <si>
    <t>1.4</t>
  </si>
  <si>
    <t>1.5</t>
  </si>
  <si>
    <t>1.6</t>
  </si>
  <si>
    <t>2.1 Fixed telephony subscriptions per capita</t>
  </si>
  <si>
    <t>2.1</t>
  </si>
  <si>
    <t>2.2</t>
  </si>
  <si>
    <t>2.3</t>
  </si>
  <si>
    <t>3.2</t>
  </si>
  <si>
    <t>3.3</t>
  </si>
  <si>
    <t>3.4</t>
  </si>
  <si>
    <t>3.5</t>
  </si>
  <si>
    <t>3.6</t>
  </si>
  <si>
    <t>3.7 Share of fiber subscriptions of total fixed broadband subscriptions</t>
  </si>
  <si>
    <t>3.8</t>
  </si>
  <si>
    <t>3.9</t>
  </si>
  <si>
    <t>4.1</t>
  </si>
  <si>
    <t>5.1</t>
  </si>
  <si>
    <t>Estonia (Telia)</t>
  </si>
  <si>
    <t>Finland (Elisa)</t>
  </si>
  <si>
    <t>Iceland (Síminn*)</t>
  </si>
  <si>
    <t>Lithuania (Tele2)</t>
  </si>
  <si>
    <t>Norway (Telenor)</t>
  </si>
  <si>
    <t>Sweden (Telia)</t>
  </si>
  <si>
    <t>5.2</t>
  </si>
  <si>
    <t>Iceland (Síminn)</t>
  </si>
  <si>
    <t>Latvia (Tet)</t>
  </si>
  <si>
    <t>Lithuania (Telia)</t>
  </si>
  <si>
    <t>5.3</t>
  </si>
  <si>
    <t>6.1 Investments per capita (EUR)</t>
  </si>
  <si>
    <t>6.1</t>
  </si>
  <si>
    <t>6.2 Revenues per capita (EUR/PPP)</t>
  </si>
  <si>
    <t>6.2</t>
  </si>
  <si>
    <t>7.2 Coverage of fixed broadband with download speed of 30 Mbps or more (%)</t>
  </si>
  <si>
    <t>7.3 Coverage of fixed broadband with download speed of 100 Mbps or more (%)</t>
  </si>
  <si>
    <t>ID</t>
  </si>
  <si>
    <t>Indicator description</t>
  </si>
  <si>
    <t>0.1</t>
  </si>
  <si>
    <t>0.2</t>
  </si>
  <si>
    <t>Households</t>
  </si>
  <si>
    <t>Mobile Subscriptions and M2M SIM-cards (thousands)</t>
  </si>
  <si>
    <t>● Number of M2M SIM cards</t>
  </si>
  <si>
    <t>● Mobile Subscriptions (thousands)</t>
  </si>
  <si>
    <t>● Dedicated data subscriptions</t>
  </si>
  <si>
    <t>● Private</t>
  </si>
  <si>
    <t>● Business</t>
  </si>
  <si>
    <t>1.7</t>
  </si>
  <si>
    <t xml:space="preserve"> ● Subscriptions for mobile phones</t>
  </si>
  <si>
    <t>1.8</t>
  </si>
  <si>
    <t>1.9</t>
  </si>
  <si>
    <t>1.10</t>
  </si>
  <si>
    <t>○ Voice only subscription</t>
  </si>
  <si>
    <t>1.11</t>
  </si>
  <si>
    <t>○ Number of active pre-paid cards / subscriptions</t>
  </si>
  <si>
    <t>1.12</t>
  </si>
  <si>
    <t>○ Subscription that use LTE</t>
  </si>
  <si>
    <t>1.13</t>
  </si>
  <si>
    <t>Outgoing traffic minutes from mobile phone (millions)</t>
  </si>
  <si>
    <t>1.14</t>
  </si>
  <si>
    <t>● to national</t>
  </si>
  <si>
    <t>1.15</t>
  </si>
  <si>
    <t>● to international</t>
  </si>
  <si>
    <t>1.16</t>
  </si>
  <si>
    <t>Outgoing traffic calls from mobile phone (millions)</t>
  </si>
  <si>
    <t>1.17</t>
  </si>
  <si>
    <t>1.18</t>
  </si>
  <si>
    <t>1.19</t>
  </si>
  <si>
    <t>Traffic for mobile data services  (TB)</t>
  </si>
  <si>
    <t>1.20</t>
  </si>
  <si>
    <t>● Traffic from mobile phone subscriptions</t>
  </si>
  <si>
    <t>1.21</t>
  </si>
  <si>
    <t>1.22</t>
  </si>
  <si>
    <t>1.23</t>
  </si>
  <si>
    <t>● Traffic from dedicated data subscriptions</t>
  </si>
  <si>
    <t>1.24</t>
  </si>
  <si>
    <t>1.25</t>
  </si>
  <si>
    <t>1.26</t>
  </si>
  <si>
    <t>SMS sent from mobile phone (millions)</t>
  </si>
  <si>
    <t>1.27</t>
  </si>
  <si>
    <t>MMS sent from mobile phone (millions)</t>
  </si>
  <si>
    <t>Fixed telephony subscriptions (thousands)</t>
  </si>
  <si>
    <t>● via PSTN and ISDN</t>
  </si>
  <si>
    <t>● via broadband</t>
  </si>
  <si>
    <t>2.4</t>
  </si>
  <si>
    <t>Outgoing traffic minutes from fixed telephony (millions)</t>
  </si>
  <si>
    <t>2.5</t>
  </si>
  <si>
    <t>2.6</t>
  </si>
  <si>
    <t>2.7</t>
  </si>
  <si>
    <t>Outgoing traffic calls from fixed telephony (millions)</t>
  </si>
  <si>
    <t>3.1</t>
  </si>
  <si>
    <t>Fixed broadband subscriptions (thousands)</t>
  </si>
  <si>
    <t>● DSL</t>
  </si>
  <si>
    <t>● Cable television</t>
  </si>
  <si>
    <t>● Radio</t>
  </si>
  <si>
    <t>● Fibre</t>
  </si>
  <si>
    <t>● Other + satellite</t>
  </si>
  <si>
    <t>3.7</t>
  </si>
  <si>
    <t>○ Private fixed broadband subscriptions</t>
  </si>
  <si>
    <t>○ downstream &lt; 10 Mbps</t>
  </si>
  <si>
    <t>○ 10 Mbps ≤ downstream &lt; 30 Mbps</t>
  </si>
  <si>
    <t>3.10</t>
  </si>
  <si>
    <t>○ 30 Mbps ≤ downstream &lt; 100 Mbps</t>
  </si>
  <si>
    <t>3.11</t>
  </si>
  <si>
    <t>○ downstream ≥ 100 Mbps</t>
  </si>
  <si>
    <t>3.12</t>
  </si>
  <si>
    <t>○ downstream ≥ 1000 Mbps</t>
  </si>
  <si>
    <t>3.13</t>
  </si>
  <si>
    <t>○ upstream &lt; 10 Mbps</t>
  </si>
  <si>
    <t>3.14</t>
  </si>
  <si>
    <t>○ 10 Mbps ≤ upstream &lt; 30 Mbps</t>
  </si>
  <si>
    <t>3.15</t>
  </si>
  <si>
    <t>○ 30 Mbps ≤ upstream &lt; 100 Mbps</t>
  </si>
  <si>
    <t>3.16</t>
  </si>
  <si>
    <t>○ upstream ≥ 100 Mbps</t>
  </si>
  <si>
    <t>Pay TV subscriptions (thousands)</t>
  </si>
  <si>
    <t>4.2</t>
  </si>
  <si>
    <t>4.3</t>
  </si>
  <si>
    <t>● Digital terrestrial television</t>
  </si>
  <si>
    <t>4.4</t>
  </si>
  <si>
    <t>● Satellite television</t>
  </si>
  <si>
    <t>4.5</t>
  </si>
  <si>
    <t>● IP-TV</t>
  </si>
  <si>
    <t>4.6</t>
  </si>
  <si>
    <t>● of wich DSL</t>
  </si>
  <si>
    <t>4.7</t>
  </si>
  <si>
    <t>● of wich fibre</t>
  </si>
  <si>
    <t>4.8</t>
  </si>
  <si>
    <t>● Others</t>
  </si>
  <si>
    <t>Retail Revenues (millions)</t>
  </si>
  <si>
    <t>● mobile services</t>
  </si>
  <si>
    <t>● fixed call services</t>
  </si>
  <si>
    <t>5.4</t>
  </si>
  <si>
    <t>● fixed broadband services</t>
  </si>
  <si>
    <t>Investments (millions)</t>
  </si>
  <si>
    <t>● tangible assets</t>
  </si>
  <si>
    <t>6.3</t>
  </si>
  <si>
    <t>● intangible assets</t>
  </si>
  <si>
    <t>N/A</t>
  </si>
  <si>
    <t>3.8a Fixed broadband subscriptions via fiber per capita</t>
  </si>
  <si>
    <t>Exchange_rate</t>
  </si>
  <si>
    <t>PPP</t>
  </si>
  <si>
    <t>Purchasing power parities (PPPs), price level indices and real expenditures for ESA 2010 aggregates [prc_ppp_ind]</t>
  </si>
  <si>
    <t>Source of data</t>
  </si>
  <si>
    <t>Eurostat</t>
  </si>
  <si>
    <t>NA_ITEM</t>
  </si>
  <si>
    <t>Purchasing power parities (EU27_2020=1)</t>
  </si>
  <si>
    <t>PPP_CAT</t>
  </si>
  <si>
    <t>Gross domestic product</t>
  </si>
  <si>
    <t>GEO/TIME</t>
  </si>
  <si>
    <t>2015</t>
  </si>
  <si>
    <t>2016</t>
  </si>
  <si>
    <t>2017</t>
  </si>
  <si>
    <t>2018</t>
  </si>
  <si>
    <t>2019</t>
  </si>
  <si>
    <t>2020</t>
  </si>
  <si>
    <t>http://appsso.eurostat.ec.europa.eu/nui/submitViewTableAction.do</t>
  </si>
  <si>
    <t>Link</t>
  </si>
  <si>
    <t>Exchange rates:</t>
  </si>
  <si>
    <t>Source</t>
  </si>
  <si>
    <t>https://www.cb.is/?PageId=6909b7bd-5189-45dd-bf5b-c76ea33496ef</t>
  </si>
  <si>
    <t>https://www.ecb.europa.eu/stats/policy_and_exchange_rates/euro_reference_exchange_rates/html/index.en.html</t>
  </si>
  <si>
    <t>Finland (DNA)</t>
  </si>
  <si>
    <t>2021</t>
  </si>
  <si>
    <t>https://ec.europa.eu/eurostat/databrowser/bookmark/c5c9d0e8-dfa1-4188-ab98-d6d1bdf47e1f?lang=en</t>
  </si>
  <si>
    <t>Denmark (TDC till 2021; Nuuday since 2022)</t>
  </si>
  <si>
    <t>Latvia (Tele2 untill 2021; Latvijas Mobilais Telefons)</t>
  </si>
  <si>
    <t>Change 2017 - 2022</t>
  </si>
  <si>
    <t>1.2 Number of mobile voice and data subscriptions per capita</t>
  </si>
  <si>
    <t>1.3 Mobile call minutes per capita in a month</t>
  </si>
  <si>
    <t>1.4 Data transferred over mobile networks per capita in a month (Gbytes)</t>
  </si>
  <si>
    <t>1.5 Machine-to-machine (M2M) SIM cards per capita</t>
  </si>
  <si>
    <t>2.2 Fixed call minutes per capita in a month</t>
  </si>
  <si>
    <t>3.1 Number of total broadband subscription per capita</t>
  </si>
  <si>
    <t>3.4 Fixed broadband subscriptions with a marketed downstream capacity of 30 Mbps or more, per household</t>
  </si>
  <si>
    <t>4.1 Number of pay-TV subscriptions per capita IPTV</t>
  </si>
  <si>
    <t>5.2 Market share of leading operator in fixed broadband services</t>
  </si>
  <si>
    <t>2022</t>
  </si>
  <si>
    <t>3.9 Share of fixed broadband subscriptions with a marketed downstream capacity of 100 Mbps or more of total fixed broadband subscriptions</t>
  </si>
  <si>
    <t>7.1 Coverage of fiber broadband, including fiber LAN (%)</t>
  </si>
  <si>
    <t>3.8b Fixed broadband subscriptions via cable networks per capita</t>
  </si>
  <si>
    <t>3.2 Number of fixed and mobile dedicated data broadband subscriptions per capita</t>
  </si>
  <si>
    <t>3.3 Fixed broadband subscriptions per household</t>
  </si>
  <si>
    <t>3.5 Fixed broadband subscriptions with a marketed downstream capacity of 100 Mbps or more, per household</t>
  </si>
  <si>
    <t>3.6 Fixed broadband subscriptions with a marketed downstream capacity of 1 Gbps or more, per household</t>
  </si>
  <si>
    <t>5.1 Market share of leading mobile operator (M2M not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</si>
</sst>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_-;\-* #,##0.00_-;_-* &quot;-&quot;??_-;_-@_-"/>
    <numFmt numFmtId="165" formatCode="_-* #,##0_-;\-* #,##0_-;_-* &quot;-&quot;??_-;_-@_-"/>
    <numFmt numFmtId="166" formatCode="0.0_ ;\-0.0\ "/>
    <numFmt numFmtId="167" formatCode="0.0"/>
    <numFmt numFmtId="168" formatCode="0.0\ %"/>
    <numFmt numFmtId="169" formatCode="#,##0.0"/>
    <numFmt numFmtId="170" formatCode="_(* #,##0_);_(* \(#,##0\);_(* &quot;-&quot;??_);_(@_)"/>
    <numFmt numFmtId="171" formatCode="#,##0.000000"/>
    <numFmt numFmtId="172" formatCode="#,##0.00000"/>
    <numFmt numFmtId="173" formatCode="#,##0.0000"/>
    <numFmt numFmtId="174" formatCode="#,##0.000"/>
    <numFmt numFmtId="175" formatCode="0.0%"/>
    <numFmt numFmtId="176" formatCode="0.00000"/>
    <numFmt numFmtId="177" formatCode="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Verdana"/>
      <family val="2"/>
      <charset val="186"/>
    </font>
    <font>
      <sz val="9"/>
      <color theme="1"/>
      <name val="Arial"/>
      <family val="2"/>
      <charset val="186"/>
    </font>
    <font>
      <b/>
      <sz val="11"/>
      <color rgb="FF242424"/>
      <name val="Segoe UI"/>
      <family val="2"/>
      <charset val="186"/>
    </font>
    <font>
      <b/>
      <sz val="18"/>
      <name val="Calibri"/>
      <family val="2"/>
      <charset val="186"/>
      <scheme val="minor"/>
    </font>
    <font>
      <b/>
      <sz val="18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2" fillId="0" borderId="0"/>
    <xf numFmtId="164" fontId="2" fillId="0" borderId="0"/>
    <xf numFmtId="0" fontId="2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28" applyNumberFormat="0" applyAlignment="0" applyProtection="0"/>
    <xf numFmtId="0" fontId="25" fillId="25" borderId="29" applyNumberFormat="0" applyAlignment="0" applyProtection="0"/>
    <xf numFmtId="0" fontId="26" fillId="25" borderId="28" applyNumberFormat="0" applyAlignment="0" applyProtection="0"/>
    <xf numFmtId="0" fontId="27" fillId="0" borderId="30" applyNumberFormat="0" applyFill="0" applyAlignment="0" applyProtection="0"/>
    <xf numFmtId="0" fontId="28" fillId="26" borderId="3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3" applyNumberFormat="0" applyFill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3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3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27" borderId="32" applyNumberFormat="0" applyFont="0" applyAlignment="0" applyProtection="0"/>
  </cellStyleXfs>
  <cellXfs count="278">
    <xf numFmtId="0" fontId="0" fillId="0" borderId="0" xfId="0"/>
    <xf numFmtId="0" fontId="6" fillId="0" borderId="0" xfId="0" applyFont="1"/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/>
    <xf numFmtId="0" fontId="4" fillId="6" borderId="12" xfId="0" applyFont="1" applyFill="1" applyBorder="1"/>
    <xf numFmtId="0" fontId="4" fillId="6" borderId="13" xfId="0" applyFont="1" applyFill="1" applyBorder="1"/>
    <xf numFmtId="16" fontId="5" fillId="7" borderId="8" xfId="0" quotePrefix="1" applyNumberFormat="1" applyFont="1" applyFill="1" applyBorder="1" applyAlignment="1">
      <alignment horizontal="center"/>
    </xf>
    <xf numFmtId="4" fontId="0" fillId="4" borderId="5" xfId="0" applyNumberFormat="1" applyFill="1" applyBorder="1"/>
    <xf numFmtId="4" fontId="0" fillId="4" borderId="2" xfId="0" applyNumberFormat="1" applyFill="1" applyBorder="1"/>
    <xf numFmtId="4" fontId="0" fillId="4" borderId="1" xfId="0" applyNumberFormat="1" applyFill="1" applyBorder="1"/>
    <xf numFmtId="4" fontId="0" fillId="4" borderId="3" xfId="0" applyNumberFormat="1" applyFill="1" applyBorder="1"/>
    <xf numFmtId="4" fontId="0" fillId="4" borderId="4" xfId="0" applyNumberFormat="1" applyFill="1" applyBorder="1"/>
    <xf numFmtId="4" fontId="0" fillId="3" borderId="5" xfId="0" applyNumberFormat="1" applyFill="1" applyBorder="1"/>
    <xf numFmtId="4" fontId="0" fillId="3" borderId="2" xfId="0" applyNumberFormat="1" applyFill="1" applyBorder="1"/>
    <xf numFmtId="4" fontId="0" fillId="3" borderId="1" xfId="0" applyNumberFormat="1" applyFill="1" applyBorder="1"/>
    <xf numFmtId="4" fontId="0" fillId="3" borderId="4" xfId="0" applyNumberFormat="1" applyFill="1" applyBorder="1"/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/>
    <xf numFmtId="0" fontId="4" fillId="9" borderId="12" xfId="0" applyFont="1" applyFill="1" applyBorder="1"/>
    <xf numFmtId="0" fontId="4" fillId="9" borderId="13" xfId="0" applyFont="1" applyFill="1" applyBorder="1"/>
    <xf numFmtId="16" fontId="5" fillId="2" borderId="8" xfId="0" quotePrefix="1" applyNumberFormat="1" applyFont="1" applyFill="1" applyBorder="1" applyAlignment="1">
      <alignment horizontal="center"/>
    </xf>
    <xf numFmtId="3" fontId="0" fillId="8" borderId="5" xfId="0" applyNumberFormat="1" applyFill="1" applyBorder="1"/>
    <xf numFmtId="3" fontId="0" fillId="8" borderId="6" xfId="0" applyNumberFormat="1" applyFill="1" applyBorder="1"/>
    <xf numFmtId="9" fontId="0" fillId="8" borderId="7" xfId="1" applyFont="1" applyFill="1" applyBorder="1" applyAlignment="1">
      <alignment horizontal="right"/>
    </xf>
    <xf numFmtId="3" fontId="0" fillId="8" borderId="2" xfId="0" applyNumberFormat="1" applyFill="1" applyBorder="1"/>
    <xf numFmtId="3" fontId="0" fillId="8" borderId="4" xfId="0" applyNumberFormat="1" applyFill="1" applyBorder="1"/>
    <xf numFmtId="0" fontId="4" fillId="11" borderId="9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left"/>
    </xf>
    <xf numFmtId="0" fontId="4" fillId="11" borderId="11" xfId="0" applyFont="1" applyFill="1" applyBorder="1"/>
    <xf numFmtId="0" fontId="4" fillId="11" borderId="12" xfId="0" applyFont="1" applyFill="1" applyBorder="1"/>
    <xf numFmtId="0" fontId="4" fillId="11" borderId="13" xfId="0" applyFont="1" applyFill="1" applyBorder="1"/>
    <xf numFmtId="4" fontId="0" fillId="5" borderId="5" xfId="0" applyNumberFormat="1" applyFill="1" applyBorder="1"/>
    <xf numFmtId="4" fontId="0" fillId="5" borderId="2" xfId="0" applyNumberFormat="1" applyFill="1" applyBorder="1"/>
    <xf numFmtId="4" fontId="0" fillId="5" borderId="1" xfId="0" applyNumberFormat="1" applyFill="1" applyBorder="1"/>
    <xf numFmtId="4" fontId="0" fillId="5" borderId="3" xfId="0" applyNumberFormat="1" applyFill="1" applyBorder="1"/>
    <xf numFmtId="4" fontId="0" fillId="5" borderId="4" xfId="0" applyNumberFormat="1" applyFill="1" applyBorder="1"/>
    <xf numFmtId="0" fontId="4" fillId="12" borderId="10" xfId="0" applyFont="1" applyFill="1" applyBorder="1" applyAlignment="1">
      <alignment horizontal="center"/>
    </xf>
    <xf numFmtId="0" fontId="4" fillId="12" borderId="11" xfId="0" applyFont="1" applyFill="1" applyBorder="1"/>
    <xf numFmtId="0" fontId="4" fillId="12" borderId="12" xfId="0" applyFont="1" applyFill="1" applyBorder="1"/>
    <xf numFmtId="0" fontId="4" fillId="12" borderId="13" xfId="0" applyFont="1" applyFill="1" applyBorder="1"/>
    <xf numFmtId="16" fontId="5" fillId="13" borderId="8" xfId="0" quotePrefix="1" applyNumberFormat="1" applyFont="1" applyFill="1" applyBorder="1" applyAlignment="1">
      <alignment horizontal="center"/>
    </xf>
    <xf numFmtId="0" fontId="5" fillId="10" borderId="8" xfId="0" quotePrefix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/>
    <xf numFmtId="0" fontId="4" fillId="7" borderId="12" xfId="0" applyFont="1" applyFill="1" applyBorder="1"/>
    <xf numFmtId="0" fontId="4" fillId="7" borderId="13" xfId="0" applyFont="1" applyFill="1" applyBorder="1"/>
    <xf numFmtId="16" fontId="5" fillId="14" borderId="8" xfId="0" quotePrefix="1" applyNumberFormat="1" applyFont="1" applyFill="1" applyBorder="1" applyAlignment="1">
      <alignment horizontal="center"/>
    </xf>
    <xf numFmtId="165" fontId="0" fillId="4" borderId="5" xfId="2" applyNumberFormat="1" applyFont="1" applyFill="1" applyBorder="1"/>
    <xf numFmtId="165" fontId="0" fillId="4" borderId="2" xfId="2" applyNumberFormat="1" applyFont="1" applyFill="1" applyBorder="1"/>
    <xf numFmtId="165" fontId="0" fillId="4" borderId="1" xfId="2" applyNumberFormat="1" applyFont="1" applyFill="1" applyBorder="1"/>
    <xf numFmtId="165" fontId="0" fillId="4" borderId="3" xfId="2" applyNumberFormat="1" applyFont="1" applyFill="1" applyBorder="1"/>
    <xf numFmtId="165" fontId="0" fillId="4" borderId="4" xfId="2" applyNumberFormat="1" applyFont="1" applyFill="1" applyBorder="1"/>
    <xf numFmtId="166" fontId="0" fillId="4" borderId="5" xfId="2" applyNumberFormat="1" applyFont="1" applyFill="1" applyBorder="1"/>
    <xf numFmtId="166" fontId="0" fillId="4" borderId="2" xfId="2" applyNumberFormat="1" applyFont="1" applyFill="1" applyBorder="1"/>
    <xf numFmtId="166" fontId="0" fillId="4" borderId="1" xfId="2" applyNumberFormat="1" applyFont="1" applyFill="1" applyBorder="1"/>
    <xf numFmtId="166" fontId="0" fillId="4" borderId="3" xfId="2" applyNumberFormat="1" applyFont="1" applyFill="1" applyBorder="1"/>
    <xf numFmtId="166" fontId="0" fillId="4" borderId="4" xfId="2" applyNumberFormat="1" applyFont="1" applyFill="1" applyBorder="1"/>
    <xf numFmtId="2" fontId="0" fillId="4" borderId="5" xfId="0" applyNumberFormat="1" applyFill="1" applyBorder="1"/>
    <xf numFmtId="2" fontId="0" fillId="4" borderId="2" xfId="0" applyNumberFormat="1" applyFill="1" applyBorder="1"/>
    <xf numFmtId="2" fontId="0" fillId="4" borderId="1" xfId="0" applyNumberFormat="1" applyFill="1" applyBorder="1"/>
    <xf numFmtId="2" fontId="0" fillId="4" borderId="3" xfId="0" applyNumberFormat="1" applyFill="1" applyBorder="1"/>
    <xf numFmtId="2" fontId="0" fillId="4" borderId="4" xfId="0" applyNumberFormat="1" applyFill="1" applyBorder="1"/>
    <xf numFmtId="167" fontId="0" fillId="5" borderId="5" xfId="0" applyNumberFormat="1" applyFill="1" applyBorder="1"/>
    <xf numFmtId="167" fontId="0" fillId="5" borderId="2" xfId="0" applyNumberFormat="1" applyFill="1" applyBorder="1"/>
    <xf numFmtId="167" fontId="0" fillId="5" borderId="1" xfId="0" applyNumberFormat="1" applyFill="1" applyBorder="1"/>
    <xf numFmtId="167" fontId="0" fillId="5" borderId="3" xfId="0" applyNumberFormat="1" applyFill="1" applyBorder="1"/>
    <xf numFmtId="167" fontId="0" fillId="5" borderId="4" xfId="0" applyNumberFormat="1" applyFill="1" applyBorder="1"/>
    <xf numFmtId="168" fontId="0" fillId="4" borderId="6" xfId="0" applyNumberFormat="1" applyFill="1" applyBorder="1"/>
    <xf numFmtId="168" fontId="0" fillId="4" borderId="1" xfId="0" applyNumberFormat="1" applyFill="1" applyBorder="1"/>
    <xf numFmtId="16" fontId="5" fillId="2" borderId="15" xfId="0" quotePrefix="1" applyNumberFormat="1" applyFont="1" applyFill="1" applyBorder="1" applyAlignment="1">
      <alignment horizontal="center"/>
    </xf>
    <xf numFmtId="168" fontId="0" fillId="3" borderId="5" xfId="3" applyNumberFormat="1" applyFont="1" applyFill="1" applyBorder="1"/>
    <xf numFmtId="168" fontId="0" fillId="3" borderId="2" xfId="3" applyNumberFormat="1" applyFont="1" applyFill="1" applyBorder="1"/>
    <xf numFmtId="168" fontId="0" fillId="3" borderId="1" xfId="3" applyNumberFormat="1" applyFont="1" applyFill="1" applyBorder="1"/>
    <xf numFmtId="168" fontId="0" fillId="3" borderId="4" xfId="3" applyNumberFormat="1" applyFont="1" applyFill="1" applyBorder="1"/>
    <xf numFmtId="9" fontId="0" fillId="6" borderId="14" xfId="0" applyNumberFormat="1" applyFill="1" applyBorder="1" applyAlignment="1">
      <alignment horizontal="center"/>
    </xf>
    <xf numFmtId="9" fontId="0" fillId="6" borderId="12" xfId="0" applyNumberFormat="1" applyFill="1" applyBorder="1" applyAlignment="1">
      <alignment horizontal="center"/>
    </xf>
    <xf numFmtId="9" fontId="0" fillId="6" borderId="13" xfId="0" applyNumberFormat="1" applyFill="1" applyBorder="1" applyAlignment="1">
      <alignment horizontal="center"/>
    </xf>
    <xf numFmtId="3" fontId="0" fillId="8" borderId="19" xfId="0" applyNumberFormat="1" applyFill="1" applyBorder="1"/>
    <xf numFmtId="0" fontId="4" fillId="9" borderId="21" xfId="0" applyFont="1" applyFill="1" applyBorder="1"/>
    <xf numFmtId="0" fontId="4" fillId="9" borderId="22" xfId="0" applyFont="1" applyFill="1" applyBorder="1"/>
    <xf numFmtId="0" fontId="4" fillId="9" borderId="23" xfId="0" applyFont="1" applyFill="1" applyBorder="1"/>
    <xf numFmtId="2" fontId="0" fillId="3" borderId="1" xfId="0" applyNumberFormat="1" applyFill="1" applyBorder="1"/>
    <xf numFmtId="0" fontId="11" fillId="0" borderId="0" xfId="0" applyFont="1"/>
    <xf numFmtId="0" fontId="4" fillId="16" borderId="12" xfId="0" applyFont="1" applyFill="1" applyBorder="1"/>
    <xf numFmtId="9" fontId="0" fillId="16" borderId="12" xfId="0" applyNumberFormat="1" applyFill="1" applyBorder="1" applyAlignment="1">
      <alignment horizontal="center"/>
    </xf>
    <xf numFmtId="0" fontId="0" fillId="0" borderId="1" xfId="0" applyBorder="1"/>
    <xf numFmtId="49" fontId="7" fillId="15" borderId="1" xfId="0" applyNumberFormat="1" applyFont="1" applyFill="1" applyBorder="1" applyAlignment="1">
      <alignment horizontal="center"/>
    </xf>
    <xf numFmtId="49" fontId="3" fillId="17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49" fontId="3" fillId="18" borderId="1" xfId="0" applyNumberFormat="1" applyFont="1" applyFill="1" applyBorder="1" applyAlignment="1">
      <alignment horizontal="center"/>
    </xf>
    <xf numFmtId="49" fontId="3" fillId="19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center"/>
    </xf>
    <xf numFmtId="49" fontId="3" fillId="12" borderId="1" xfId="0" applyNumberFormat="1" applyFont="1" applyFill="1" applyBorder="1" applyAlignment="1">
      <alignment horizontal="center"/>
    </xf>
    <xf numFmtId="49" fontId="13" fillId="16" borderId="1" xfId="0" applyNumberFormat="1" applyFont="1" applyFill="1" applyBorder="1" applyAlignment="1">
      <alignment horizontal="center"/>
    </xf>
    <xf numFmtId="49" fontId="3" fillId="16" borderId="1" xfId="0" applyNumberFormat="1" applyFont="1" applyFill="1" applyBorder="1" applyAlignment="1">
      <alignment horizontal="center"/>
    </xf>
    <xf numFmtId="0" fontId="3" fillId="15" borderId="1" xfId="0" applyFont="1" applyFill="1" applyBorder="1"/>
    <xf numFmtId="49" fontId="3" fillId="17" borderId="1" xfId="0" applyNumberFormat="1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49" fontId="0" fillId="6" borderId="1" xfId="0" applyNumberFormat="1" applyFill="1" applyBorder="1" applyAlignment="1">
      <alignment horizontal="left" vertical="center" indent="3"/>
    </xf>
    <xf numFmtId="49" fontId="0" fillId="6" borderId="1" xfId="0" applyNumberFormat="1" applyFill="1" applyBorder="1" applyAlignment="1">
      <alignment horizontal="left" indent="5"/>
    </xf>
    <xf numFmtId="49" fontId="8" fillId="6" borderId="1" xfId="0" applyNumberFormat="1" applyFont="1" applyFill="1" applyBorder="1" applyAlignment="1">
      <alignment horizontal="left" indent="8"/>
    </xf>
    <xf numFmtId="49" fontId="0" fillId="6" borderId="1" xfId="0" applyNumberFormat="1" applyFill="1" applyBorder="1" applyAlignment="1">
      <alignment horizontal="left" indent="8"/>
    </xf>
    <xf numFmtId="49" fontId="0" fillId="6" borderId="1" xfId="0" quotePrefix="1" applyNumberFormat="1" applyFill="1" applyBorder="1" applyAlignment="1">
      <alignment horizontal="left" vertical="center" indent="5"/>
    </xf>
    <xf numFmtId="49" fontId="0" fillId="6" borderId="1" xfId="0" quotePrefix="1" applyNumberFormat="1" applyFill="1" applyBorder="1" applyAlignment="1">
      <alignment horizontal="left" indent="8"/>
    </xf>
    <xf numFmtId="49" fontId="3" fillId="4" borderId="1" xfId="0" applyNumberFormat="1" applyFont="1" applyFill="1" applyBorder="1" applyAlignment="1">
      <alignment horizontal="left"/>
    </xf>
    <xf numFmtId="49" fontId="0" fillId="4" borderId="1" xfId="0" quotePrefix="1" applyNumberFormat="1" applyFill="1" applyBorder="1" applyAlignment="1">
      <alignment horizontal="left" indent="3"/>
    </xf>
    <xf numFmtId="49" fontId="0" fillId="4" borderId="1" xfId="0" applyNumberFormat="1" applyFill="1" applyBorder="1" applyAlignment="1">
      <alignment horizontal="left" indent="3"/>
    </xf>
    <xf numFmtId="49" fontId="0" fillId="4" borderId="1" xfId="0" applyNumberFormat="1" applyFill="1" applyBorder="1" applyAlignment="1">
      <alignment horizontal="left" indent="6"/>
    </xf>
    <xf numFmtId="49" fontId="3" fillId="18" borderId="1" xfId="0" applyNumberFormat="1" applyFont="1" applyFill="1" applyBorder="1" applyAlignment="1">
      <alignment horizontal="left"/>
    </xf>
    <xf numFmtId="49" fontId="0" fillId="18" borderId="1" xfId="0" quotePrefix="1" applyNumberFormat="1" applyFill="1" applyBorder="1" applyAlignment="1">
      <alignment horizontal="left" indent="3"/>
    </xf>
    <xf numFmtId="49" fontId="3" fillId="19" borderId="1" xfId="0" applyNumberFormat="1" applyFont="1" applyFill="1" applyBorder="1" applyAlignment="1">
      <alignment horizontal="left"/>
    </xf>
    <xf numFmtId="49" fontId="0" fillId="19" borderId="1" xfId="0" applyNumberFormat="1" applyFill="1" applyBorder="1" applyAlignment="1">
      <alignment horizontal="left" indent="3"/>
    </xf>
    <xf numFmtId="49" fontId="3" fillId="2" borderId="1" xfId="0" applyNumberFormat="1" applyFont="1" applyFill="1" applyBorder="1" applyAlignment="1">
      <alignment horizontal="left"/>
    </xf>
    <xf numFmtId="49" fontId="0" fillId="2" borderId="1" xfId="0" quotePrefix="1" applyNumberFormat="1" applyFill="1" applyBorder="1" applyAlignment="1">
      <alignment horizontal="left" indent="3"/>
    </xf>
    <xf numFmtId="49" fontId="0" fillId="2" borderId="1" xfId="0" applyNumberFormat="1" applyFill="1" applyBorder="1" applyAlignment="1">
      <alignment horizontal="left" indent="3"/>
    </xf>
    <xf numFmtId="49" fontId="3" fillId="9" borderId="1" xfId="0" quotePrefix="1" applyNumberFormat="1" applyFont="1" applyFill="1" applyBorder="1" applyAlignment="1">
      <alignment horizontal="left" indent="3"/>
    </xf>
    <xf numFmtId="49" fontId="9" fillId="9" borderId="1" xfId="0" applyNumberFormat="1" applyFont="1" applyFill="1" applyBorder="1" applyAlignment="1">
      <alignment horizontal="left" indent="3"/>
    </xf>
    <xf numFmtId="49" fontId="3" fillId="3" borderId="1" xfId="0" quotePrefix="1" applyNumberFormat="1" applyFont="1" applyFill="1" applyBorder="1" applyAlignment="1">
      <alignment horizontal="left" indent="3"/>
    </xf>
    <xf numFmtId="49" fontId="9" fillId="3" borderId="1" xfId="0" applyNumberFormat="1" applyFont="1" applyFill="1" applyBorder="1" applyAlignment="1">
      <alignment horizontal="left" indent="3"/>
    </xf>
    <xf numFmtId="49" fontId="3" fillId="11" borderId="1" xfId="0" applyNumberFormat="1" applyFont="1" applyFill="1" applyBorder="1" applyAlignment="1">
      <alignment horizontal="left"/>
    </xf>
    <xf numFmtId="49" fontId="0" fillId="11" borderId="1" xfId="0" quotePrefix="1" applyNumberFormat="1" applyFill="1" applyBorder="1" applyAlignment="1">
      <alignment horizontal="left" indent="3"/>
    </xf>
    <xf numFmtId="49" fontId="10" fillId="11" borderId="1" xfId="0" quotePrefix="1" applyNumberFormat="1" applyFont="1" applyFill="1" applyBorder="1" applyAlignment="1">
      <alignment horizontal="left" indent="6"/>
    </xf>
    <xf numFmtId="49" fontId="3" fillId="13" borderId="1" xfId="0" applyNumberFormat="1" applyFont="1" applyFill="1" applyBorder="1" applyAlignment="1">
      <alignment horizontal="left"/>
    </xf>
    <xf numFmtId="49" fontId="0" fillId="13" borderId="1" xfId="0" quotePrefix="1" applyNumberFormat="1" applyFill="1" applyBorder="1" applyAlignment="1">
      <alignment horizontal="left" indent="3"/>
    </xf>
    <xf numFmtId="49" fontId="3" fillId="12" borderId="1" xfId="0" applyNumberFormat="1" applyFont="1" applyFill="1" applyBorder="1" applyAlignment="1">
      <alignment horizontal="left"/>
    </xf>
    <xf numFmtId="49" fontId="0" fillId="12" borderId="1" xfId="0" quotePrefix="1" applyNumberFormat="1" applyFill="1" applyBorder="1" applyAlignment="1">
      <alignment horizontal="left" indent="3"/>
    </xf>
    <xf numFmtId="0" fontId="0" fillId="16" borderId="1" xfId="0" applyFill="1" applyBorder="1"/>
    <xf numFmtId="3" fontId="0" fillId="0" borderId="1" xfId="0" applyNumberFormat="1" applyBorder="1"/>
    <xf numFmtId="0" fontId="3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170" fontId="0" fillId="0" borderId="1" xfId="0" applyNumberFormat="1" applyBorder="1"/>
    <xf numFmtId="0" fontId="0" fillId="0" borderId="0" xfId="0" applyProtection="1">
      <protection locked="0"/>
    </xf>
    <xf numFmtId="0" fontId="15" fillId="0" borderId="0" xfId="5"/>
    <xf numFmtId="0" fontId="16" fillId="0" borderId="0" xfId="5" applyFont="1"/>
    <xf numFmtId="0" fontId="16" fillId="20" borderId="24" xfId="5" applyFont="1" applyFill="1" applyBorder="1"/>
    <xf numFmtId="171" fontId="16" fillId="0" borderId="24" xfId="5" applyNumberFormat="1" applyFont="1" applyBorder="1"/>
    <xf numFmtId="172" fontId="16" fillId="0" borderId="24" xfId="5" applyNumberFormat="1" applyFont="1" applyBorder="1"/>
    <xf numFmtId="173" fontId="16" fillId="0" borderId="24" xfId="5" applyNumberFormat="1" applyFont="1" applyBorder="1"/>
    <xf numFmtId="174" fontId="16" fillId="0" borderId="24" xfId="5" applyNumberFormat="1" applyFont="1" applyBorder="1"/>
    <xf numFmtId="0" fontId="33" fillId="0" borderId="0" xfId="46"/>
    <xf numFmtId="173" fontId="16" fillId="0" borderId="34" xfId="5" applyNumberFormat="1" applyFont="1" applyBorder="1"/>
    <xf numFmtId="4" fontId="16" fillId="52" borderId="24" xfId="5" applyNumberFormat="1" applyFont="1" applyFill="1" applyBorder="1"/>
    <xf numFmtId="4" fontId="16" fillId="0" borderId="24" xfId="5" applyNumberFormat="1" applyFont="1" applyBorder="1"/>
    <xf numFmtId="0" fontId="16" fillId="20" borderId="0" xfId="5" applyFont="1" applyFill="1"/>
    <xf numFmtId="170" fontId="0" fillId="0" borderId="1" xfId="0" applyNumberFormat="1" applyBorder="1" applyAlignment="1">
      <alignment horizontal="right"/>
    </xf>
    <xf numFmtId="3" fontId="0" fillId="0" borderId="0" xfId="0" applyNumberFormat="1"/>
    <xf numFmtId="0" fontId="4" fillId="11" borderId="35" xfId="0" applyFont="1" applyFill="1" applyBorder="1" applyAlignment="1">
      <alignment horizontal="center"/>
    </xf>
    <xf numFmtId="4" fontId="0" fillId="4" borderId="20" xfId="0" applyNumberFormat="1" applyFill="1" applyBorder="1"/>
    <xf numFmtId="0" fontId="4" fillId="6" borderId="35" xfId="0" applyFont="1" applyFill="1" applyBorder="1" applyAlignment="1">
      <alignment horizontal="center"/>
    </xf>
    <xf numFmtId="169" fontId="0" fillId="4" borderId="20" xfId="0" applyNumberFormat="1" applyFill="1" applyBorder="1"/>
    <xf numFmtId="4" fontId="0" fillId="5" borderId="20" xfId="0" applyNumberFormat="1" applyFill="1" applyBorder="1"/>
    <xf numFmtId="167" fontId="0" fillId="5" borderId="20" xfId="0" applyNumberFormat="1" applyFill="1" applyBorder="1"/>
    <xf numFmtId="4" fontId="0" fillId="3" borderId="20" xfId="0" applyNumberFormat="1" applyFill="1" applyBorder="1"/>
    <xf numFmtId="168" fontId="0" fillId="3" borderId="20" xfId="3" applyNumberFormat="1" applyFont="1" applyFill="1" applyBorder="1"/>
    <xf numFmtId="0" fontId="4" fillId="6" borderId="15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4" fontId="0" fillId="5" borderId="6" xfId="0" applyNumberFormat="1" applyFill="1" applyBorder="1"/>
    <xf numFmtId="0" fontId="4" fillId="7" borderId="35" xfId="0" applyFont="1" applyFill="1" applyBorder="1" applyAlignment="1">
      <alignment horizontal="center"/>
    </xf>
    <xf numFmtId="9" fontId="0" fillId="6" borderId="36" xfId="0" applyNumberFormat="1" applyFill="1" applyBorder="1" applyAlignment="1">
      <alignment horizontal="center"/>
    </xf>
    <xf numFmtId="9" fontId="0" fillId="6" borderId="22" xfId="0" applyNumberFormat="1" applyFill="1" applyBorder="1" applyAlignment="1">
      <alignment horizontal="center"/>
    </xf>
    <xf numFmtId="9" fontId="0" fillId="16" borderId="22" xfId="0" applyNumberFormat="1" applyFill="1" applyBorder="1" applyAlignment="1">
      <alignment horizontal="center"/>
    </xf>
    <xf numFmtId="9" fontId="0" fillId="6" borderId="23" xfId="0" applyNumberForma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72" fontId="16" fillId="0" borderId="37" xfId="5" applyNumberFormat="1" applyFont="1" applyBorder="1"/>
    <xf numFmtId="171" fontId="16" fillId="0" borderId="37" xfId="5" applyNumberFormat="1" applyFont="1" applyBorder="1"/>
    <xf numFmtId="173" fontId="16" fillId="0" borderId="37" xfId="5" applyNumberFormat="1" applyFont="1" applyBorder="1"/>
    <xf numFmtId="0" fontId="35" fillId="0" borderId="0" xfId="0" applyFont="1" applyAlignment="1">
      <alignment horizontal="right" vertical="center" wrapText="1"/>
    </xf>
    <xf numFmtId="4" fontId="16" fillId="0" borderId="37" xfId="5" applyNumberFormat="1" applyFont="1" applyBorder="1"/>
    <xf numFmtId="171" fontId="16" fillId="0" borderId="1" xfId="5" applyNumberFormat="1" applyFont="1" applyBorder="1"/>
    <xf numFmtId="4" fontId="16" fillId="0" borderId="1" xfId="5" applyNumberFormat="1" applyFont="1" applyBorder="1"/>
    <xf numFmtId="0" fontId="16" fillId="20" borderId="24" xfId="5" applyFont="1" applyFill="1" applyBorder="1" applyAlignment="1">
      <alignment horizontal="right"/>
    </xf>
    <xf numFmtId="3" fontId="12" fillId="0" borderId="38" xfId="0" applyNumberFormat="1" applyFont="1" applyBorder="1" applyProtection="1">
      <protection locked="0"/>
    </xf>
    <xf numFmtId="0" fontId="33" fillId="0" borderId="0" xfId="46" applyNumberFormat="1" applyFill="1" applyBorder="1" applyAlignment="1"/>
    <xf numFmtId="176" fontId="16" fillId="0" borderId="24" xfId="5" applyNumberFormat="1" applyFont="1" applyBorder="1"/>
    <xf numFmtId="173" fontId="0" fillId="0" borderId="0" xfId="0" applyNumberFormat="1"/>
    <xf numFmtId="177" fontId="36" fillId="0" borderId="0" xfId="1" applyNumberFormat="1" applyFont="1" applyAlignment="1" applyProtection="1">
      <alignment horizontal="right" vertical="center"/>
      <protection locked="0"/>
    </xf>
    <xf numFmtId="0" fontId="16" fillId="20" borderId="39" xfId="5" applyFont="1" applyFill="1" applyBorder="1" applyProtection="1">
      <protection locked="0"/>
    </xf>
    <xf numFmtId="177" fontId="0" fillId="0" borderId="0" xfId="0" applyNumberFormat="1" applyAlignment="1">
      <alignment horizontal="right" vertical="center"/>
    </xf>
    <xf numFmtId="0" fontId="37" fillId="0" borderId="0" xfId="0" applyFont="1"/>
    <xf numFmtId="4" fontId="0" fillId="4" borderId="19" xfId="0" applyNumberFormat="1" applyFill="1" applyBorder="1"/>
    <xf numFmtId="167" fontId="0" fillId="5" borderId="6" xfId="0" applyNumberFormat="1" applyFill="1" applyBorder="1"/>
    <xf numFmtId="175" fontId="2" fillId="3" borderId="20" xfId="1" applyNumberFormat="1" applyFill="1" applyBorder="1"/>
    <xf numFmtId="0" fontId="4" fillId="9" borderId="35" xfId="0" applyFont="1" applyFill="1" applyBorder="1" applyAlignment="1">
      <alignment horizontal="center"/>
    </xf>
    <xf numFmtId="4" fontId="0" fillId="3" borderId="19" xfId="0" applyNumberFormat="1" applyFill="1" applyBorder="1"/>
    <xf numFmtId="175" fontId="2" fillId="3" borderId="19" xfId="1" applyNumberFormat="1" applyFill="1" applyBorder="1"/>
    <xf numFmtId="0" fontId="4" fillId="9" borderId="15" xfId="0" applyFont="1" applyFill="1" applyBorder="1" applyAlignment="1">
      <alignment horizontal="center"/>
    </xf>
    <xf numFmtId="0" fontId="3" fillId="11" borderId="1" xfId="0" applyFont="1" applyFill="1" applyBorder="1"/>
    <xf numFmtId="2" fontId="0" fillId="8" borderId="1" xfId="0" applyNumberFormat="1" applyFill="1" applyBorder="1"/>
    <xf numFmtId="2" fontId="0" fillId="8" borderId="6" xfId="0" applyNumberFormat="1" applyFill="1" applyBorder="1"/>
    <xf numFmtId="0" fontId="3" fillId="11" borderId="15" xfId="0" applyFont="1" applyFill="1" applyBorder="1" applyAlignment="1">
      <alignment horizontal="center"/>
    </xf>
    <xf numFmtId="168" fontId="12" fillId="4" borderId="1" xfId="0" applyNumberFormat="1" applyFont="1" applyFill="1" applyBorder="1"/>
    <xf numFmtId="168" fontId="0" fillId="4" borderId="16" xfId="0" applyNumberFormat="1" applyFill="1" applyBorder="1"/>
    <xf numFmtId="168" fontId="0" fillId="4" borderId="17" xfId="0" applyNumberFormat="1" applyFill="1" applyBorder="1"/>
    <xf numFmtId="0" fontId="4" fillId="6" borderId="18" xfId="0" applyFont="1" applyFill="1" applyBorder="1" applyAlignment="1">
      <alignment horizontal="center"/>
    </xf>
    <xf numFmtId="16" fontId="5" fillId="7" borderId="15" xfId="0" quotePrefix="1" applyNumberFormat="1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16" fillId="20" borderId="41" xfId="5" applyFont="1" applyFill="1" applyBorder="1" applyAlignment="1">
      <alignment horizontal="right"/>
    </xf>
    <xf numFmtId="172" fontId="16" fillId="0" borderId="1" xfId="5" applyNumberFormat="1" applyFon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0" xfId="0" applyFill="1"/>
    <xf numFmtId="170" fontId="12" fillId="0" borderId="38" xfId="0" applyNumberFormat="1" applyFont="1" applyFill="1" applyBorder="1" applyProtection="1">
      <protection locked="0"/>
    </xf>
    <xf numFmtId="3" fontId="12" fillId="0" borderId="42" xfId="0" applyNumberFormat="1" applyFont="1" applyFill="1" applyBorder="1" applyProtection="1">
      <protection locked="0"/>
    </xf>
    <xf numFmtId="3" fontId="12" fillId="0" borderId="38" xfId="0" applyNumberFormat="1" applyFont="1" applyFill="1" applyBorder="1" applyProtection="1">
      <protection locked="0"/>
    </xf>
    <xf numFmtId="3" fontId="12" fillId="0" borderId="17" xfId="0" applyNumberFormat="1" applyFont="1" applyFill="1" applyBorder="1" applyProtection="1">
      <protection locked="0"/>
    </xf>
    <xf numFmtId="3" fontId="12" fillId="0" borderId="43" xfId="0" applyNumberFormat="1" applyFont="1" applyFill="1" applyBorder="1" applyProtection="1">
      <protection locked="0"/>
    </xf>
    <xf numFmtId="3" fontId="12" fillId="0" borderId="16" xfId="0" applyNumberFormat="1" applyFont="1" applyFill="1" applyBorder="1" applyProtection="1">
      <protection locked="0"/>
    </xf>
    <xf numFmtId="3" fontId="12" fillId="0" borderId="1" xfId="0" applyNumberFormat="1" applyFont="1" applyFill="1" applyBorder="1"/>
    <xf numFmtId="3" fontId="12" fillId="0" borderId="44" xfId="0" applyNumberFormat="1" applyFont="1" applyFill="1" applyBorder="1" applyProtection="1">
      <protection locked="0"/>
    </xf>
    <xf numFmtId="3" fontId="12" fillId="0" borderId="2" xfId="0" applyNumberFormat="1" applyFont="1" applyFill="1" applyBorder="1" applyProtection="1">
      <protection locked="0"/>
    </xf>
    <xf numFmtId="3" fontId="12" fillId="0" borderId="45" xfId="0" applyNumberFormat="1" applyFont="1" applyFill="1" applyBorder="1" applyProtection="1">
      <protection locked="0"/>
    </xf>
    <xf numFmtId="3" fontId="12" fillId="0" borderId="46" xfId="0" applyNumberFormat="1" applyFon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12" fillId="0" borderId="4" xfId="0" applyNumberFormat="1" applyFont="1" applyFill="1" applyBorder="1" applyProtection="1">
      <protection locked="0"/>
    </xf>
    <xf numFmtId="3" fontId="0" fillId="0" borderId="1" xfId="0" applyNumberFormat="1" applyFill="1" applyBorder="1"/>
    <xf numFmtId="170" fontId="0" fillId="0" borderId="1" xfId="0" applyNumberFormat="1" applyFill="1" applyBorder="1"/>
    <xf numFmtId="169" fontId="0" fillId="0" borderId="1" xfId="0" applyNumberFormat="1" applyFill="1" applyBorder="1"/>
    <xf numFmtId="4" fontId="0" fillId="5" borderId="47" xfId="0" applyNumberFormat="1" applyFill="1" applyBorder="1"/>
    <xf numFmtId="4" fontId="0" fillId="5" borderId="48" xfId="0" applyNumberFormat="1" applyFill="1" applyBorder="1"/>
    <xf numFmtId="168" fontId="0" fillId="4" borderId="48" xfId="0" applyNumberFormat="1" applyFill="1" applyBorder="1"/>
    <xf numFmtId="168" fontId="0" fillId="4" borderId="3" xfId="0" applyNumberFormat="1" applyFill="1" applyBorder="1"/>
    <xf numFmtId="168" fontId="0" fillId="4" borderId="47" xfId="0" applyNumberFormat="1" applyFill="1" applyBorder="1"/>
    <xf numFmtId="2" fontId="0" fillId="8" borderId="3" xfId="0" applyNumberFormat="1" applyFill="1" applyBorder="1"/>
    <xf numFmtId="2" fontId="0" fillId="8" borderId="7" xfId="0" applyNumberFormat="1" applyFill="1" applyBorder="1"/>
    <xf numFmtId="2" fontId="0" fillId="8" borderId="48" xfId="0" applyNumberFormat="1" applyFill="1" applyBorder="1"/>
    <xf numFmtId="2" fontId="0" fillId="8" borderId="47" xfId="0" applyNumberFormat="1" applyFill="1" applyBorder="1"/>
    <xf numFmtId="0" fontId="3" fillId="11" borderId="47" xfId="0" applyFont="1" applyFill="1" applyBorder="1"/>
    <xf numFmtId="0" fontId="3" fillId="11" borderId="6" xfId="0" applyFont="1" applyFill="1" applyBorder="1"/>
    <xf numFmtId="0" fontId="3" fillId="11" borderId="11" xfId="0" applyFont="1" applyFill="1" applyBorder="1" applyAlignment="1">
      <alignment horizontal="center"/>
    </xf>
    <xf numFmtId="4" fontId="0" fillId="3" borderId="47" xfId="0" applyNumberFormat="1" applyFill="1" applyBorder="1"/>
    <xf numFmtId="4" fontId="0" fillId="3" borderId="48" xfId="0" applyNumberFormat="1" applyFill="1" applyBorder="1"/>
    <xf numFmtId="4" fontId="0" fillId="3" borderId="50" xfId="0" applyNumberFormat="1" applyFill="1" applyBorder="1"/>
    <xf numFmtId="4" fontId="0" fillId="3" borderId="49" xfId="0" applyNumberFormat="1" applyFill="1" applyBorder="1"/>
    <xf numFmtId="4" fontId="0" fillId="3" borderId="7" xfId="0" applyNumberFormat="1" applyFill="1" applyBorder="1"/>
    <xf numFmtId="2" fontId="0" fillId="3" borderId="47" xfId="0" applyNumberFormat="1" applyFill="1" applyBorder="1"/>
    <xf numFmtId="168" fontId="0" fillId="3" borderId="47" xfId="3" applyNumberFormat="1" applyFont="1" applyFill="1" applyBorder="1"/>
    <xf numFmtId="168" fontId="0" fillId="3" borderId="50" xfId="3" applyNumberFormat="1" applyFont="1" applyFill="1" applyBorder="1"/>
    <xf numFmtId="175" fontId="2" fillId="3" borderId="50" xfId="1" applyNumberFormat="1" applyFill="1" applyBorder="1"/>
    <xf numFmtId="175" fontId="2" fillId="3" borderId="49" xfId="1" applyNumberFormat="1" applyFill="1" applyBorder="1"/>
    <xf numFmtId="175" fontId="2" fillId="3" borderId="7" xfId="1" applyNumberFormat="1" applyFill="1" applyBorder="1"/>
    <xf numFmtId="175" fontId="2" fillId="3" borderId="48" xfId="1" applyNumberFormat="1" applyFill="1" applyBorder="1"/>
    <xf numFmtId="167" fontId="0" fillId="5" borderId="47" xfId="0" applyNumberFormat="1" applyFill="1" applyBorder="1"/>
    <xf numFmtId="167" fontId="0" fillId="5" borderId="48" xfId="0" applyNumberFormat="1" applyFill="1" applyBorder="1"/>
    <xf numFmtId="167" fontId="0" fillId="5" borderId="50" xfId="0" applyNumberFormat="1" applyFill="1" applyBorder="1"/>
    <xf numFmtId="4" fontId="0" fillId="5" borderId="50" xfId="0" applyNumberFormat="1" applyFill="1" applyBorder="1"/>
    <xf numFmtId="4" fontId="0" fillId="5" borderId="49" xfId="0" applyNumberFormat="1" applyFill="1" applyBorder="1"/>
    <xf numFmtId="4" fontId="0" fillId="5" borderId="7" xfId="0" applyNumberFormat="1" applyFill="1" applyBorder="1"/>
    <xf numFmtId="165" fontId="0" fillId="4" borderId="47" xfId="2" applyNumberFormat="1" applyFont="1" applyFill="1" applyBorder="1"/>
    <xf numFmtId="165" fontId="0" fillId="4" borderId="48" xfId="2" applyNumberFormat="1" applyFont="1" applyFill="1" applyBorder="1"/>
    <xf numFmtId="4" fontId="0" fillId="4" borderId="47" xfId="0" applyNumberFormat="1" applyFill="1" applyBorder="1"/>
    <xf numFmtId="4" fontId="0" fillId="4" borderId="48" xfId="0" applyNumberFormat="1" applyFill="1" applyBorder="1"/>
    <xf numFmtId="4" fontId="0" fillId="4" borderId="50" xfId="0" applyNumberFormat="1" applyFill="1" applyBorder="1"/>
    <xf numFmtId="166" fontId="0" fillId="4" borderId="47" xfId="2" applyNumberFormat="1" applyFont="1" applyFill="1" applyBorder="1"/>
    <xf numFmtId="166" fontId="0" fillId="4" borderId="48" xfId="2" applyNumberFormat="1" applyFont="1" applyFill="1" applyBorder="1"/>
    <xf numFmtId="169" fontId="0" fillId="4" borderId="50" xfId="0" applyNumberFormat="1" applyFill="1" applyBorder="1"/>
    <xf numFmtId="2" fontId="0" fillId="4" borderId="47" xfId="0" applyNumberFormat="1" applyFill="1" applyBorder="1"/>
    <xf numFmtId="2" fontId="0" fillId="4" borderId="48" xfId="0" applyNumberFormat="1" applyFill="1" applyBorder="1"/>
    <xf numFmtId="3" fontId="0" fillId="8" borderId="47" xfId="0" applyNumberFormat="1" applyFill="1" applyBorder="1"/>
    <xf numFmtId="3" fontId="0" fillId="8" borderId="50" xfId="0" applyNumberFormat="1" applyFill="1" applyBorder="1"/>
    <xf numFmtId="9" fontId="0" fillId="8" borderId="48" xfId="1" applyFont="1" applyFill="1" applyBorder="1" applyAlignment="1">
      <alignment horizontal="right"/>
    </xf>
    <xf numFmtId="0" fontId="16" fillId="20" borderId="24" xfId="5" applyFont="1" applyFill="1" applyBorder="1" applyAlignment="1" applyProtection="1">
      <alignment horizontal="center" vertical="center"/>
      <protection locked="0"/>
    </xf>
    <xf numFmtId="0" fontId="16" fillId="20" borderId="37" xfId="5" applyFont="1" applyFill="1" applyBorder="1" applyAlignment="1" applyProtection="1">
      <alignment horizontal="center" vertical="center"/>
      <protection locked="0"/>
    </xf>
    <xf numFmtId="0" fontId="16" fillId="20" borderId="1" xfId="5" applyFont="1" applyFill="1" applyBorder="1" applyAlignment="1" applyProtection="1">
      <alignment horizontal="center" vertical="center"/>
      <protection locked="0"/>
    </xf>
    <xf numFmtId="0" fontId="16" fillId="20" borderId="0" xfId="5" applyFont="1" applyFill="1" applyAlignment="1" applyProtection="1">
      <alignment horizontal="center" vertical="center"/>
      <protection locked="0"/>
    </xf>
    <xf numFmtId="168" fontId="0" fillId="4" borderId="43" xfId="0" applyNumberFormat="1" applyFill="1" applyBorder="1"/>
    <xf numFmtId="0" fontId="4" fillId="6" borderId="7" xfId="0" applyFont="1" applyFill="1" applyBorder="1"/>
    <xf numFmtId="0" fontId="4" fillId="6" borderId="3" xfId="0" applyFont="1" applyFill="1" applyBorder="1"/>
    <xf numFmtId="0" fontId="4" fillId="6" borderId="48" xfId="0" applyFont="1" applyFill="1" applyBorder="1"/>
    <xf numFmtId="0" fontId="38" fillId="0" borderId="0" xfId="0" applyFont="1"/>
    <xf numFmtId="0" fontId="39" fillId="0" borderId="0" xfId="0" applyFont="1"/>
    <xf numFmtId="0" fontId="39" fillId="0" borderId="0" xfId="0" applyFont="1" applyFill="1"/>
  </cellXfs>
  <cellStyles count="49">
    <cellStyle name="20 % - Dekorfärg1" xfId="23" builtinId="30" customBuiltin="1"/>
    <cellStyle name="20 % - Dekorfärg2" xfId="27" builtinId="34" customBuiltin="1"/>
    <cellStyle name="20 % - Dekorfärg3" xfId="31" builtinId="38" customBuiltin="1"/>
    <cellStyle name="20 % - Dekorfärg4" xfId="35" builtinId="42" customBuiltin="1"/>
    <cellStyle name="20 % - Dekorfärg5" xfId="39" builtinId="46" customBuiltin="1"/>
    <cellStyle name="20 % - Dekorfärg6" xfId="43" builtinId="50" customBuiltin="1"/>
    <cellStyle name="40 % - Dekorfärg1" xfId="24" builtinId="31" customBuiltin="1"/>
    <cellStyle name="40 % - Dekorfärg2" xfId="28" builtinId="35" customBuiltin="1"/>
    <cellStyle name="40 % - Dekorfärg3" xfId="32" builtinId="39" customBuiltin="1"/>
    <cellStyle name="40 % - Dekorfärg4" xfId="36" builtinId="43" customBuiltin="1"/>
    <cellStyle name="40 % - Dekorfärg5" xfId="40" builtinId="47" customBuiltin="1"/>
    <cellStyle name="40 % - Dekorfärg6" xfId="44" builtinId="51" customBuiltin="1"/>
    <cellStyle name="60 % - Dekorfärg1" xfId="25" builtinId="32" customBuiltin="1"/>
    <cellStyle name="60 % - Dekorfärg2" xfId="29" builtinId="36" customBuiltin="1"/>
    <cellStyle name="60 % - Dekorfärg3" xfId="33" builtinId="40" customBuiltin="1"/>
    <cellStyle name="60 % - Dekorfärg4" xfId="37" builtinId="44" customBuiltin="1"/>
    <cellStyle name="60 % - Dekorfärg5" xfId="41" builtinId="48" customBuiltin="1"/>
    <cellStyle name="60 % - Dekorfärg6" xfId="45" builtinId="52" customBuiltin="1"/>
    <cellStyle name="Beräkning" xfId="16" builtinId="22" customBuiltin="1"/>
    <cellStyle name="Bra" xfId="11" builtinId="26" customBuiltin="1"/>
    <cellStyle name="Dekorfärg1" xfId="22" builtinId="29" customBuiltin="1"/>
    <cellStyle name="Dekorfärg2" xfId="26" builtinId="33" customBuiltin="1"/>
    <cellStyle name="Dekorfärg3" xfId="30" builtinId="37" customBuiltin="1"/>
    <cellStyle name="Dekorfärg4" xfId="34" builtinId="41" customBuiltin="1"/>
    <cellStyle name="Dekorfärg5" xfId="38" builtinId="45" customBuiltin="1"/>
    <cellStyle name="Dekorfärg6" xfId="42" builtinId="49" customBuiltin="1"/>
    <cellStyle name="Dålig" xfId="12" builtinId="27" customBuiltin="1"/>
    <cellStyle name="Förklarande text" xfId="20" builtinId="53" customBuiltin="1"/>
    <cellStyle name="Hyperlänk" xfId="46" builtinId="8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/>
    <cellStyle name="Normal 104" xfId="4" xr:uid="{81DC3BAA-EEA4-4488-AF41-2F7C5BD06331}"/>
    <cellStyle name="Normal 2" xfId="5" xr:uid="{CF16492A-74D0-4271-B719-0D5E3F538B2B}"/>
    <cellStyle name="Normal 3" xfId="47" xr:uid="{CB2B3B09-C5A1-45B8-A587-4ED3ECA06BB0}"/>
    <cellStyle name="Note 2" xfId="48" xr:uid="{C5131C7E-6C01-4C00-AB39-8912C9E1B558}"/>
    <cellStyle name="Procent" xfId="1" builtinId="5"/>
    <cellStyle name="Prosent 2" xfId="3" xr:uid="{00000000-0005-0000-0000-000003000000}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1" builtinId="25" customBuiltin="1"/>
    <cellStyle name="Tusental" xfId="2" builtinId="3"/>
    <cellStyle name="Utdata" xfId="15" builtinId="21" customBuiltin="1"/>
    <cellStyle name="Varningstext" xfId="19" builtinId="11" customBuiltin="1"/>
  </cellStyles>
  <dxfs count="13">
    <dxf>
      <font>
        <color rgb="FF9C0006"/>
      </font>
      <fill>
        <patternFill>
          <bgColor rgb="FFFFC7CE"/>
        </patternFill>
      </fill>
    </dxf>
    <dxf>
      <numFmt numFmtId="177" formatCode="0.000000"/>
      <alignment horizontal="right" vertical="center" textRotation="0" wrapText="0" indent="0" justifyLastLine="0" shrinkToFit="0" readingOrder="0"/>
    </dxf>
    <dxf>
      <numFmt numFmtId="177" formatCode="0.000000"/>
      <alignment horizontal="right" vertical="center" textRotation="0" wrapText="0" indent="0" justifyLastLine="0" shrinkToFit="0" readingOrder="0"/>
    </dxf>
    <dxf>
      <numFmt numFmtId="177" formatCode="0.000000"/>
      <alignment horizontal="right" vertical="center" textRotation="0" wrapText="0" indent="0" justifyLastLine="0" shrinkToFit="0" readingOrder="0"/>
    </dxf>
    <dxf>
      <numFmt numFmtId="177" formatCode="0.000000"/>
      <alignment horizontal="right" vertical="center" textRotation="0" wrapText="0" indent="0" justifyLastLine="0" shrinkToFit="0" readingOrder="0"/>
    </dxf>
    <dxf>
      <numFmt numFmtId="177" formatCode="0.000000"/>
      <alignment horizontal="right" vertical="center" textRotation="0" wrapText="0" indent="0" justifyLastLine="0" shrinkToFit="0" readingOrder="0"/>
    </dxf>
    <dxf>
      <numFmt numFmtId="177" formatCode="0.000000"/>
      <alignment horizontal="right" vertical="center" textRotation="0" wrapText="0" indent="0" justifyLastLine="0" shrinkToFit="0" readingOrder="0"/>
    </dxf>
    <dxf>
      <numFmt numFmtId="177" formatCode="0.000000"/>
      <alignment horizontal="right" vertical="center" textRotation="0" wrapText="0" indent="0" justifyLastLine="0" shrinkToFit="0" readingOrder="0"/>
    </dxf>
    <dxf>
      <numFmt numFmtId="177" formatCode="0.0000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numFmt numFmtId="0" formatCode="General"/>
      <fill>
        <patternFill patternType="solid">
          <fgColor indexed="64"/>
          <bgColor indexed="4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8"/>
        </top>
        <bottom style="thin">
          <color indexed="8"/>
        </bottom>
      </border>
      <protection locked="0" hidden="0"/>
    </dxf>
    <dxf>
      <border outline="0">
        <left style="thin">
          <color indexed="8"/>
        </left>
      </border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186"/>
        <scheme val="none"/>
      </font>
      <numFmt numFmtId="0" formatCode="General"/>
      <fill>
        <patternFill patternType="solid">
          <fgColor indexed="64"/>
          <bgColor indexed="44"/>
        </patternFill>
      </fill>
      <alignment horizontal="right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\RRT\Sideosakond\Sideturu%20valdkond\TURU&#220;LEVAATED\Aasta%20turuandmete%20kokkuv&#245;tted\2022%20koo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näitajad"/>
      <sheetName val="Koond"/>
      <sheetName val="Telefon"/>
      <sheetName val="Mobiil"/>
      <sheetName val="Kaabellevi"/>
      <sheetName val="Hulgi"/>
      <sheetName val="Andmeside ja püsiliin"/>
      <sheetName val="Pake fiks"/>
      <sheetName val="Pake mobiil"/>
      <sheetName val="Leht1"/>
      <sheetName val="EC_Qest_A"/>
      <sheetName val="ITU"/>
      <sheetName val="Leht3"/>
    </sheetNames>
    <sheetDataSet>
      <sheetData sheetId="0" refreshError="1"/>
      <sheetData sheetId="1" refreshError="1"/>
      <sheetData sheetId="2" refreshError="1">
        <row r="16">
          <cell r="CH16">
            <v>56581</v>
          </cell>
        </row>
        <row r="17">
          <cell r="CH17">
            <v>973</v>
          </cell>
        </row>
        <row r="68">
          <cell r="G68">
            <v>87053</v>
          </cell>
        </row>
        <row r="138">
          <cell r="H138">
            <v>137744754.40539333</v>
          </cell>
        </row>
        <row r="204">
          <cell r="H204">
            <v>8104254.1520000007</v>
          </cell>
        </row>
      </sheetData>
      <sheetData sheetId="3" refreshError="1">
        <row r="16">
          <cell r="AY16">
            <v>2718452</v>
          </cell>
          <cell r="BL16">
            <v>206701339.12458134</v>
          </cell>
          <cell r="BM16">
            <v>202631351.33698928</v>
          </cell>
          <cell r="BN16">
            <v>199531350</v>
          </cell>
          <cell r="BO16">
            <v>198333844.01839024</v>
          </cell>
          <cell r="BP16">
            <v>1504450.7030605925</v>
          </cell>
          <cell r="BQ16">
            <v>1693056.5883808671</v>
          </cell>
          <cell r="BR16">
            <v>1852355</v>
          </cell>
          <cell r="BS16">
            <v>1874164.5380338258</v>
          </cell>
          <cell r="CA16">
            <v>1532191</v>
          </cell>
          <cell r="CU16">
            <v>374811</v>
          </cell>
          <cell r="CY16">
            <v>1558721</v>
          </cell>
          <cell r="DG16">
            <v>502098</v>
          </cell>
        </row>
        <row r="17">
          <cell r="AU17">
            <v>314887</v>
          </cell>
        </row>
        <row r="20">
          <cell r="CI20">
            <v>684798794.49859869</v>
          </cell>
        </row>
        <row r="29">
          <cell r="I29">
            <v>4215124989.5433331</v>
          </cell>
        </row>
        <row r="85">
          <cell r="I85">
            <v>131363595.52389154</v>
          </cell>
        </row>
        <row r="289">
          <cell r="H289">
            <v>2055794</v>
          </cell>
        </row>
      </sheetData>
      <sheetData sheetId="4" refreshError="1"/>
      <sheetData sheetId="5" refreshError="1"/>
      <sheetData sheetId="6" refreshError="1">
        <row r="49">
          <cell r="M49">
            <v>81685</v>
          </cell>
          <cell r="CG49">
            <v>82904</v>
          </cell>
          <cell r="EC49">
            <v>218393</v>
          </cell>
          <cell r="HU49">
            <v>74789</v>
          </cell>
          <cell r="KZ49">
            <v>2919</v>
          </cell>
        </row>
        <row r="293">
          <cell r="H293">
            <v>87712</v>
          </cell>
        </row>
        <row r="294">
          <cell r="H294">
            <v>82995</v>
          </cell>
        </row>
        <row r="295">
          <cell r="H295">
            <v>234865</v>
          </cell>
        </row>
        <row r="296">
          <cell r="H296">
            <v>85715</v>
          </cell>
        </row>
        <row r="297">
          <cell r="H297">
            <v>2886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808EB7-FD55-46D0-977E-F54EB055AF52}" name="Table3" displayName="Table3" ref="A9:I17" totalsRowShown="0" headerRowDxfId="12" dataDxfId="11" tableBorderDxfId="10" headerRowCellStyle="Normal 2">
  <autoFilter ref="A9:I17" xr:uid="{95808EB7-FD55-46D0-977E-F54EB055AF52}"/>
  <tableColumns count="9">
    <tableColumn id="1" xr3:uid="{8DB27459-9BE3-4FB4-B928-336ACC3908BD}" name="GEO/TIME" dataDxfId="9" dataCellStyle="Normal 2"/>
    <tableColumn id="2" xr3:uid="{D0B0D2E4-E4EB-41AF-9124-CBC31338F920}" name="2015" dataDxfId="8"/>
    <tableColumn id="3" xr3:uid="{97ACD58C-C2E7-423A-A678-2920DE064CFA}" name="2016" dataDxfId="7"/>
    <tableColumn id="4" xr3:uid="{2A05B192-D7F4-4479-83C9-5720E8D672B0}" name="2017" dataDxfId="6"/>
    <tableColumn id="5" xr3:uid="{0112A380-9FA1-4B9C-A80F-9CF48E4DD8F9}" name="2018" dataDxfId="5"/>
    <tableColumn id="6" xr3:uid="{621CDD2F-BA95-468E-9F1D-E9B6B11718E5}" name="2019" dataDxfId="4"/>
    <tableColumn id="7" xr3:uid="{F9042889-CAB5-4A0D-9D91-D3A23870CABE}" name="2020" dataDxfId="3"/>
    <tableColumn id="8" xr3:uid="{74737C22-1E48-4840-A372-CFD352A3B6AD}" name="2021" dataDxfId="2"/>
    <tableColumn id="9" xr3:uid="{2ED7E01A-0F1C-4890-A4AB-90FBF5D34C8A}" name="2022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databrowser/bookmark/c5c9d0e8-dfa1-4188-ab98-d6d1bdf47e1f?lang=en" TargetMode="External"/><Relationship Id="rId2" Type="http://schemas.openxmlformats.org/officeDocument/2006/relationships/hyperlink" Target="https://www.ecb.europa.eu/stats/policy_and_exchange_rates/euro_reference_exchange_rates/html/index.en.html" TargetMode="External"/><Relationship Id="rId1" Type="http://schemas.openxmlformats.org/officeDocument/2006/relationships/hyperlink" Target="http://appsso.eurostat.ec.europa.eu/nui/submitViewTableAction.do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EE022-B6E6-4518-BA06-DBDD1FAAC0C1}">
  <dimension ref="A2:BS11"/>
  <sheetViews>
    <sheetView workbookViewId="0">
      <selection activeCell="I29" sqref="I29"/>
    </sheetView>
  </sheetViews>
  <sheetFormatPr defaultColWidth="9" defaultRowHeight="15" x14ac:dyDescent="0.25"/>
  <cols>
    <col min="1" max="1" width="9" style="207"/>
    <col min="2" max="2" width="7.42578125" style="207" customWidth="1"/>
    <col min="3" max="3" width="10.7109375" style="207" bestFit="1" customWidth="1"/>
    <col min="4" max="16384" width="9" style="207"/>
  </cols>
  <sheetData>
    <row r="2" spans="1:71" x14ac:dyDescent="0.25">
      <c r="A2" s="205"/>
      <c r="B2" s="206" t="s">
        <v>47</v>
      </c>
      <c r="C2" s="206" t="s">
        <v>49</v>
      </c>
      <c r="D2" s="206" t="s">
        <v>50</v>
      </c>
      <c r="E2" s="206" t="s">
        <v>10</v>
      </c>
      <c r="F2" s="206" t="s">
        <v>11</v>
      </c>
      <c r="G2" s="206" t="s">
        <v>12</v>
      </c>
      <c r="H2" s="206" t="s">
        <v>13</v>
      </c>
      <c r="I2" s="206" t="s">
        <v>14</v>
      </c>
      <c r="J2" s="206" t="s">
        <v>15</v>
      </c>
      <c r="K2" s="206" t="s">
        <v>58</v>
      </c>
      <c r="L2" s="206" t="s">
        <v>60</v>
      </c>
      <c r="M2" s="206" t="s">
        <v>61</v>
      </c>
      <c r="N2" s="206" t="s">
        <v>62</v>
      </c>
      <c r="O2" s="206" t="s">
        <v>64</v>
      </c>
      <c r="P2" s="206" t="s">
        <v>66</v>
      </c>
      <c r="Q2" s="206" t="s">
        <v>68</v>
      </c>
      <c r="R2" s="206" t="s">
        <v>70</v>
      </c>
      <c r="S2" s="206" t="s">
        <v>72</v>
      </c>
      <c r="T2" s="206" t="s">
        <v>74</v>
      </c>
      <c r="U2" s="206" t="s">
        <v>76</v>
      </c>
      <c r="V2" s="206" t="s">
        <v>77</v>
      </c>
      <c r="W2" s="206" t="s">
        <v>78</v>
      </c>
      <c r="X2" s="206" t="s">
        <v>80</v>
      </c>
      <c r="Y2" s="206" t="s">
        <v>82</v>
      </c>
      <c r="Z2" s="206" t="s">
        <v>83</v>
      </c>
      <c r="AA2" s="206" t="s">
        <v>84</v>
      </c>
      <c r="AB2" s="206" t="s">
        <v>86</v>
      </c>
      <c r="AC2" s="206" t="s">
        <v>87</v>
      </c>
      <c r="AD2" s="206" t="s">
        <v>88</v>
      </c>
      <c r="AE2" s="206" t="s">
        <v>90</v>
      </c>
      <c r="AF2" s="206" t="s">
        <v>17</v>
      </c>
      <c r="AG2" s="206" t="s">
        <v>18</v>
      </c>
      <c r="AH2" s="206" t="s">
        <v>19</v>
      </c>
      <c r="AI2" s="206" t="s">
        <v>95</v>
      </c>
      <c r="AJ2" s="206" t="s">
        <v>97</v>
      </c>
      <c r="AK2" s="206" t="s">
        <v>98</v>
      </c>
      <c r="AL2" s="206" t="s">
        <v>99</v>
      </c>
      <c r="AM2" s="206" t="s">
        <v>101</v>
      </c>
      <c r="AN2" s="206" t="s">
        <v>20</v>
      </c>
      <c r="AO2" s="206" t="s">
        <v>21</v>
      </c>
      <c r="AP2" s="206" t="s">
        <v>22</v>
      </c>
      <c r="AQ2" s="206" t="s">
        <v>23</v>
      </c>
      <c r="AR2" s="206" t="s">
        <v>24</v>
      </c>
      <c r="AS2" s="206" t="s">
        <v>108</v>
      </c>
      <c r="AT2" s="206" t="s">
        <v>26</v>
      </c>
      <c r="AU2" s="206" t="s">
        <v>27</v>
      </c>
      <c r="AV2" s="206" t="s">
        <v>112</v>
      </c>
      <c r="AW2" s="206" t="s">
        <v>114</v>
      </c>
      <c r="AX2" s="206" t="s">
        <v>116</v>
      </c>
      <c r="AY2" s="206" t="s">
        <v>118</v>
      </c>
      <c r="AZ2" s="206" t="s">
        <v>120</v>
      </c>
      <c r="BA2" s="206" t="s">
        <v>122</v>
      </c>
      <c r="BB2" s="206" t="s">
        <v>124</v>
      </c>
      <c r="BC2" s="206" t="s">
        <v>28</v>
      </c>
      <c r="BD2" s="206" t="s">
        <v>127</v>
      </c>
      <c r="BE2" s="206" t="s">
        <v>128</v>
      </c>
      <c r="BF2" s="206" t="s">
        <v>130</v>
      </c>
      <c r="BG2" s="206" t="s">
        <v>132</v>
      </c>
      <c r="BH2" s="206" t="s">
        <v>134</v>
      </c>
      <c r="BI2" s="206" t="s">
        <v>136</v>
      </c>
      <c r="BJ2" s="206" t="s">
        <v>138</v>
      </c>
      <c r="BK2" s="206" t="s">
        <v>29</v>
      </c>
      <c r="BL2" s="206" t="s">
        <v>36</v>
      </c>
      <c r="BM2" s="206" t="s">
        <v>40</v>
      </c>
      <c r="BN2" s="206" t="s">
        <v>143</v>
      </c>
      <c r="BO2" s="206" t="s">
        <v>42</v>
      </c>
      <c r="BP2" s="206" t="s">
        <v>44</v>
      </c>
      <c r="BQ2" s="206" t="s">
        <v>147</v>
      </c>
      <c r="BR2" s="206" t="s">
        <v>151</v>
      </c>
      <c r="BS2" s="206" t="s">
        <v>152</v>
      </c>
    </row>
    <row r="3" spans="1:71" ht="15.75" thickBot="1" x14ac:dyDescent="0.3">
      <c r="A3" s="205"/>
      <c r="B3" s="205" t="s">
        <v>48</v>
      </c>
      <c r="C3" s="206" t="s">
        <v>0</v>
      </c>
      <c r="D3" s="206" t="s">
        <v>51</v>
      </c>
      <c r="E3" s="206" t="s">
        <v>52</v>
      </c>
      <c r="F3" s="206" t="s">
        <v>53</v>
      </c>
      <c r="G3" s="206" t="s">
        <v>54</v>
      </c>
      <c r="H3" s="206" t="s">
        <v>55</v>
      </c>
      <c r="I3" s="206" t="s">
        <v>56</v>
      </c>
      <c r="J3" s="206" t="s">
        <v>57</v>
      </c>
      <c r="K3" s="206" t="s">
        <v>59</v>
      </c>
      <c r="L3" s="206" t="s">
        <v>56</v>
      </c>
      <c r="M3" s="206" t="s">
        <v>57</v>
      </c>
      <c r="N3" s="206" t="s">
        <v>63</v>
      </c>
      <c r="O3" s="206" t="s">
        <v>65</v>
      </c>
      <c r="P3" s="206" t="s">
        <v>67</v>
      </c>
      <c r="Q3" s="206" t="s">
        <v>69</v>
      </c>
      <c r="R3" s="206" t="s">
        <v>71</v>
      </c>
      <c r="S3" s="206" t="s">
        <v>73</v>
      </c>
      <c r="T3" s="206" t="s">
        <v>75</v>
      </c>
      <c r="U3" s="206" t="s">
        <v>71</v>
      </c>
      <c r="V3" s="206" t="s">
        <v>73</v>
      </c>
      <c r="W3" s="206" t="s">
        <v>79</v>
      </c>
      <c r="X3" s="206" t="s">
        <v>81</v>
      </c>
      <c r="Y3" s="206" t="s">
        <v>56</v>
      </c>
      <c r="Z3" s="206" t="s">
        <v>57</v>
      </c>
      <c r="AA3" s="206" t="s">
        <v>85</v>
      </c>
      <c r="AB3" s="206" t="s">
        <v>56</v>
      </c>
      <c r="AC3" s="206" t="s">
        <v>57</v>
      </c>
      <c r="AD3" s="206" t="s">
        <v>89</v>
      </c>
      <c r="AE3" s="206" t="s">
        <v>91</v>
      </c>
      <c r="AF3" s="206" t="s">
        <v>92</v>
      </c>
      <c r="AG3" s="206" t="s">
        <v>93</v>
      </c>
      <c r="AH3" s="206" t="s">
        <v>94</v>
      </c>
      <c r="AI3" s="206" t="s">
        <v>96</v>
      </c>
      <c r="AJ3" s="206" t="s">
        <v>71</v>
      </c>
      <c r="AK3" s="206" t="s">
        <v>73</v>
      </c>
      <c r="AL3" s="206" t="s">
        <v>100</v>
      </c>
      <c r="AM3" s="206" t="s">
        <v>102</v>
      </c>
      <c r="AN3" s="206" t="s">
        <v>103</v>
      </c>
      <c r="AO3" s="206" t="s">
        <v>104</v>
      </c>
      <c r="AP3" s="206" t="s">
        <v>105</v>
      </c>
      <c r="AQ3" s="206" t="s">
        <v>106</v>
      </c>
      <c r="AR3" s="206" t="s">
        <v>107</v>
      </c>
      <c r="AS3" s="206" t="s">
        <v>109</v>
      </c>
      <c r="AT3" s="206" t="s">
        <v>110</v>
      </c>
      <c r="AU3" s="206" t="s">
        <v>111</v>
      </c>
      <c r="AV3" s="206" t="s">
        <v>113</v>
      </c>
      <c r="AW3" s="206" t="s">
        <v>115</v>
      </c>
      <c r="AX3" s="206" t="s">
        <v>117</v>
      </c>
      <c r="AY3" s="206" t="s">
        <v>119</v>
      </c>
      <c r="AZ3" s="206" t="s">
        <v>121</v>
      </c>
      <c r="BA3" s="206" t="s">
        <v>123</v>
      </c>
      <c r="BB3" s="206" t="s">
        <v>125</v>
      </c>
      <c r="BC3" s="206" t="s">
        <v>126</v>
      </c>
      <c r="BD3" s="206" t="s">
        <v>104</v>
      </c>
      <c r="BE3" s="206" t="s">
        <v>129</v>
      </c>
      <c r="BF3" s="206" t="s">
        <v>131</v>
      </c>
      <c r="BG3" s="206" t="s">
        <v>133</v>
      </c>
      <c r="BH3" s="206" t="s">
        <v>135</v>
      </c>
      <c r="BI3" s="206" t="s">
        <v>137</v>
      </c>
      <c r="BJ3" s="206" t="s">
        <v>139</v>
      </c>
      <c r="BK3" s="206" t="s">
        <v>140</v>
      </c>
      <c r="BL3" s="206" t="s">
        <v>141</v>
      </c>
      <c r="BM3" s="206" t="s">
        <v>142</v>
      </c>
      <c r="BN3" s="206" t="s">
        <v>144</v>
      </c>
      <c r="BO3" s="206" t="s">
        <v>145</v>
      </c>
      <c r="BP3" s="206" t="s">
        <v>146</v>
      </c>
      <c r="BQ3" s="206" t="s">
        <v>148</v>
      </c>
      <c r="BR3" s="205"/>
      <c r="BS3" s="206"/>
    </row>
    <row r="4" spans="1:71" ht="15.75" thickBot="1" x14ac:dyDescent="0.3">
      <c r="A4" s="205" t="s">
        <v>1</v>
      </c>
      <c r="B4" s="205"/>
      <c r="C4" s="208">
        <v>5932654</v>
      </c>
      <c r="D4" s="209">
        <v>2788291</v>
      </c>
      <c r="E4" s="210">
        <v>10715.398999999999</v>
      </c>
      <c r="F4" s="211">
        <v>1995.18</v>
      </c>
      <c r="G4" s="211">
        <v>8720.2189999999991</v>
      </c>
      <c r="H4" s="211">
        <v>1514.8</v>
      </c>
      <c r="I4" s="211"/>
      <c r="J4" s="211"/>
      <c r="K4" s="211">
        <v>7479</v>
      </c>
      <c r="L4" s="211"/>
      <c r="M4" s="212"/>
      <c r="N4" s="213"/>
      <c r="O4" s="211">
        <v>182.87200000000001</v>
      </c>
      <c r="P4" s="212">
        <v>3945.5219999999999</v>
      </c>
      <c r="Q4" s="213">
        <f>R4+S4</f>
        <v>17023.476374999998</v>
      </c>
      <c r="R4" s="211">
        <v>16712.346208999999</v>
      </c>
      <c r="S4" s="213">
        <v>311.13016599999997</v>
      </c>
      <c r="T4" s="211"/>
      <c r="U4" s="211"/>
      <c r="V4" s="211"/>
      <c r="W4" s="211">
        <v>1858526</v>
      </c>
      <c r="X4" s="211"/>
      <c r="Y4" s="211"/>
      <c r="Z4" s="211"/>
      <c r="AA4" s="211"/>
      <c r="AB4" s="211"/>
      <c r="AC4" s="211"/>
      <c r="AD4" s="211">
        <v>4032.5018810000001</v>
      </c>
      <c r="AE4" s="214">
        <v>296.93185299999999</v>
      </c>
      <c r="AF4" s="210">
        <f>AG4+AH4</f>
        <v>708.96399999999994</v>
      </c>
      <c r="AG4" s="211">
        <v>205.559</v>
      </c>
      <c r="AH4" s="211">
        <v>503.40499999999997</v>
      </c>
      <c r="AI4" s="210">
        <f>AJ4+AK4</f>
        <v>2041.271632</v>
      </c>
      <c r="AJ4" s="211">
        <v>1988.719621</v>
      </c>
      <c r="AK4" s="211">
        <v>52.552011</v>
      </c>
      <c r="AL4" s="212"/>
      <c r="AM4" s="215">
        <v>2645.902</v>
      </c>
      <c r="AN4" s="216">
        <v>400.70299999999997</v>
      </c>
      <c r="AO4" s="216">
        <v>895.90499999999997</v>
      </c>
      <c r="AP4" s="216">
        <v>16.257000000000001</v>
      </c>
      <c r="AQ4" s="216">
        <v>1308.654</v>
      </c>
      <c r="AR4" s="216">
        <v>24.382999999999999</v>
      </c>
      <c r="AS4" s="217">
        <v>2337.7399999999998</v>
      </c>
      <c r="AT4" s="210">
        <v>49.267000000000003</v>
      </c>
      <c r="AU4" s="211">
        <v>241.56800000000001</v>
      </c>
      <c r="AV4" s="211">
        <v>280.91399999999999</v>
      </c>
      <c r="AW4" s="211">
        <v>1381.854</v>
      </c>
      <c r="AX4" s="212">
        <v>662.01099999999997</v>
      </c>
      <c r="AY4" s="213">
        <v>307.68299999999999</v>
      </c>
      <c r="AZ4" s="211">
        <v>313.63900000000001</v>
      </c>
      <c r="BA4" s="211">
        <v>569.69399999999996</v>
      </c>
      <c r="BB4" s="212">
        <v>1415.289</v>
      </c>
      <c r="BC4" s="210"/>
      <c r="BD4" s="211"/>
      <c r="BE4" s="211"/>
      <c r="BF4" s="211"/>
      <c r="BG4" s="211">
        <v>322.04899999999998</v>
      </c>
      <c r="BH4" s="211"/>
      <c r="BI4" s="211"/>
      <c r="BJ4" s="212"/>
      <c r="BK4" s="218">
        <f>SUM(BL4:BN4)</f>
        <v>22142.044038015112</v>
      </c>
      <c r="BL4" s="211">
        <v>11775.762343414708</v>
      </c>
      <c r="BM4" s="211">
        <v>1159.4423504073927</v>
      </c>
      <c r="BN4" s="211">
        <v>9206.8393441930129</v>
      </c>
      <c r="BO4" s="210">
        <f>SUM(BP4:BQ4)</f>
        <v>11250.631652580054</v>
      </c>
      <c r="BP4" s="211">
        <v>11250.631652580054</v>
      </c>
      <c r="BQ4" s="219"/>
      <c r="BR4" s="205">
        <f>+'PPP&amp;EX'!I24</f>
        <v>7.4396000000000004</v>
      </c>
      <c r="BS4" s="205">
        <f>+'PPP&amp;EX'!I10</f>
        <v>9.8462999999999994</v>
      </c>
    </row>
    <row r="5" spans="1:71" ht="15.75" thickBot="1" x14ac:dyDescent="0.3">
      <c r="A5" s="205" t="s">
        <v>2</v>
      </c>
      <c r="B5" s="205"/>
      <c r="C5" s="210">
        <v>1365884</v>
      </c>
      <c r="D5" s="209">
        <v>632400</v>
      </c>
      <c r="E5" s="210">
        <f>F5+G5</f>
        <v>3220.55</v>
      </c>
      <c r="F5" s="211">
        <f>[1]Mobiil!$DG$16/1000</f>
        <v>502.09800000000001</v>
      </c>
      <c r="G5" s="211">
        <f>[1]Mobiil!$AY$16/1000</f>
        <v>2718.4520000000002</v>
      </c>
      <c r="H5" s="211">
        <f>[1]Mobiil!$CU$16/1000</f>
        <v>374.81099999999998</v>
      </c>
      <c r="I5" s="211"/>
      <c r="J5" s="211"/>
      <c r="K5" s="211">
        <f>[1]Mobiil!$H$289/1000</f>
        <v>2055.7939999999999</v>
      </c>
      <c r="L5" s="211"/>
      <c r="M5" s="211"/>
      <c r="N5" s="211">
        <f>K5-([1]Mobiil!$CY$16/1000)</f>
        <v>497.07299999999987</v>
      </c>
      <c r="O5" s="211">
        <f>[1]Mobiil!$AU$17/1000</f>
        <v>314.887</v>
      </c>
      <c r="P5" s="212">
        <f>[1]Mobiil!$CA$16/1000</f>
        <v>1532.191</v>
      </c>
      <c r="Q5" s="213">
        <f>[1]Mobiil!$I$29/1000000</f>
        <v>4215.124989543333</v>
      </c>
      <c r="R5" s="211">
        <f>Q5-S5</f>
        <v>4083.7613940194415</v>
      </c>
      <c r="S5" s="211">
        <f>[1]Mobiil!$I$85/1000000</f>
        <v>131.36359552389155</v>
      </c>
      <c r="T5" s="211"/>
      <c r="U5" s="211"/>
      <c r="V5" s="211"/>
      <c r="W5" s="211">
        <f>[1]Mobiil!$CI$20/1000</f>
        <v>684798.79449859867</v>
      </c>
      <c r="X5" s="211"/>
      <c r="Y5" s="211"/>
      <c r="Z5" s="211"/>
      <c r="AA5" s="211"/>
      <c r="AB5" s="211"/>
      <c r="AC5" s="211"/>
      <c r="AD5" s="211">
        <f>(SUM([1]Mobiil!$BL$16:$BO$16))/1000000</f>
        <v>807.19788447996086</v>
      </c>
      <c r="AE5" s="212">
        <f>(SUM([1]Mobiil!$BP$16:$BS$16))/1000000</f>
        <v>6.9240268294752854</v>
      </c>
      <c r="AF5" s="210">
        <f>[1]Telefon!$G$68/1000</f>
        <v>87.052999999999997</v>
      </c>
      <c r="AG5" s="211">
        <f>([1]Telefon!$CH$16+[1]Telefon!$CH$17)/1000</f>
        <v>57.554000000000002</v>
      </c>
      <c r="AH5" s="211">
        <f>AF5-AG5</f>
        <v>29.498999999999995</v>
      </c>
      <c r="AI5" s="210">
        <f>[1]Telefon!$H$138/1000000</f>
        <v>137.74475440539334</v>
      </c>
      <c r="AJ5" s="211">
        <f>AI5-AK5</f>
        <v>129.64050025339333</v>
      </c>
      <c r="AK5" s="211">
        <f>[1]Telefon!$H$204/1000000</f>
        <v>8.1042541520000011</v>
      </c>
      <c r="AL5" s="212"/>
      <c r="AM5" s="215">
        <f>SUM(AN5:AR5)</f>
        <v>494.17300000000006</v>
      </c>
      <c r="AN5" s="216">
        <f>'[1]Andmeside ja püsiliin'!$H$293/1000</f>
        <v>87.712000000000003</v>
      </c>
      <c r="AO5" s="216">
        <f>'[1]Andmeside ja püsiliin'!$H$294/1000</f>
        <v>82.995000000000005</v>
      </c>
      <c r="AP5" s="216">
        <f>'[1]Andmeside ja püsiliin'!$H$296/1000</f>
        <v>85.715000000000003</v>
      </c>
      <c r="AQ5" s="216">
        <f>'[1]Andmeside ja püsiliin'!$H$295/1000</f>
        <v>234.86500000000001</v>
      </c>
      <c r="AR5" s="216">
        <f>'[1]Andmeside ja püsiliin'!$H$297/1000</f>
        <v>2.8860000000000001</v>
      </c>
      <c r="AS5" s="217">
        <f>('[1]Andmeside ja püsiliin'!$KZ$49+'[1]Andmeside ja püsiliin'!$M$49+'[1]Andmeside ja püsiliin'!$CG$49+'[1]Andmeside ja püsiliin'!$EC$49+'[1]Andmeside ja püsiliin'!$HU$49)/1000</f>
        <v>460.69</v>
      </c>
      <c r="AT5" s="210">
        <v>15</v>
      </c>
      <c r="AU5" s="211">
        <v>108</v>
      </c>
      <c r="AV5" s="211">
        <v>211</v>
      </c>
      <c r="AW5" s="211">
        <v>159</v>
      </c>
      <c r="AX5" s="212">
        <v>0.6</v>
      </c>
      <c r="AY5" s="213"/>
      <c r="AZ5" s="211"/>
      <c r="BA5" s="211"/>
      <c r="BB5" s="212"/>
      <c r="BC5" s="210">
        <v>513</v>
      </c>
      <c r="BD5" s="211">
        <v>155</v>
      </c>
      <c r="BE5" s="211">
        <v>61</v>
      </c>
      <c r="BF5" s="211">
        <v>29</v>
      </c>
      <c r="BG5" s="211">
        <v>234</v>
      </c>
      <c r="BH5" s="211"/>
      <c r="BI5" s="211"/>
      <c r="BJ5" s="212">
        <v>34</v>
      </c>
      <c r="BK5" s="218">
        <v>301</v>
      </c>
      <c r="BL5" s="211">
        <v>171</v>
      </c>
      <c r="BM5" s="211">
        <v>21</v>
      </c>
      <c r="BN5" s="211">
        <v>109</v>
      </c>
      <c r="BO5" s="216">
        <v>106.2</v>
      </c>
      <c r="BP5" s="216">
        <v>106.2</v>
      </c>
      <c r="BQ5" s="220"/>
      <c r="BR5" s="205">
        <f>+'PPP&amp;EX'!I25</f>
        <v>1</v>
      </c>
      <c r="BS5" s="205">
        <f>+'PPP&amp;EX'!I11</f>
        <v>0.88576900000000003</v>
      </c>
    </row>
    <row r="6" spans="1:71" x14ac:dyDescent="0.25">
      <c r="A6" s="205" t="s">
        <v>3</v>
      </c>
      <c r="B6" s="205"/>
      <c r="C6" s="221">
        <v>5565519</v>
      </c>
      <c r="D6" s="221">
        <v>2820000</v>
      </c>
      <c r="E6" s="221">
        <v>10970</v>
      </c>
      <c r="F6" s="221">
        <v>1700</v>
      </c>
      <c r="G6" s="221">
        <v>9270</v>
      </c>
      <c r="H6" s="221">
        <v>2140</v>
      </c>
      <c r="I6" s="221"/>
      <c r="J6" s="221"/>
      <c r="K6" s="221">
        <v>7130</v>
      </c>
      <c r="L6" s="221"/>
      <c r="M6" s="221"/>
      <c r="N6" s="221">
        <v>380</v>
      </c>
      <c r="O6" s="221">
        <v>700</v>
      </c>
      <c r="P6" s="221"/>
      <c r="Q6" s="221">
        <v>15704</v>
      </c>
      <c r="R6" s="221"/>
      <c r="S6" s="221"/>
      <c r="T6" s="221">
        <v>3111</v>
      </c>
      <c r="U6" s="221"/>
      <c r="V6" s="221"/>
      <c r="W6" s="221">
        <v>4129882</v>
      </c>
      <c r="X6" s="221">
        <v>1682617</v>
      </c>
      <c r="Y6" s="221"/>
      <c r="Z6" s="221"/>
      <c r="AA6" s="221">
        <v>2447265</v>
      </c>
      <c r="AB6" s="221"/>
      <c r="AC6" s="221"/>
      <c r="AD6" s="221">
        <v>1175</v>
      </c>
      <c r="AE6" s="221">
        <v>62</v>
      </c>
      <c r="AF6" s="221">
        <v>181</v>
      </c>
      <c r="AG6" s="221">
        <v>121</v>
      </c>
      <c r="AH6" s="221">
        <v>60</v>
      </c>
      <c r="AI6" s="221">
        <v>274</v>
      </c>
      <c r="AJ6" s="221"/>
      <c r="AK6" s="221"/>
      <c r="AL6" s="221">
        <v>93</v>
      </c>
      <c r="AM6" s="221">
        <v>1910</v>
      </c>
      <c r="AN6" s="221">
        <v>140</v>
      </c>
      <c r="AO6" s="221">
        <v>530</v>
      </c>
      <c r="AP6" s="221"/>
      <c r="AQ6" s="221">
        <v>1201</v>
      </c>
      <c r="AR6" s="221">
        <v>41</v>
      </c>
      <c r="AS6" s="221">
        <v>1753</v>
      </c>
      <c r="AT6" s="221">
        <v>29</v>
      </c>
      <c r="AU6" s="221">
        <v>606</v>
      </c>
      <c r="AV6" s="221">
        <v>305</v>
      </c>
      <c r="AW6" s="221">
        <v>902</v>
      </c>
      <c r="AX6" s="221">
        <v>68</v>
      </c>
      <c r="AY6" s="221"/>
      <c r="AZ6" s="221">
        <v>1222</v>
      </c>
      <c r="BA6" s="221">
        <v>255</v>
      </c>
      <c r="BB6" s="221">
        <v>433</v>
      </c>
      <c r="BC6" s="221">
        <v>2491</v>
      </c>
      <c r="BD6" s="221">
        <v>1905</v>
      </c>
      <c r="BE6" s="221"/>
      <c r="BF6" s="221"/>
      <c r="BG6" s="221">
        <v>586</v>
      </c>
      <c r="BH6" s="221"/>
      <c r="BI6" s="221"/>
      <c r="BJ6" s="221"/>
      <c r="BK6" s="221">
        <v>2624</v>
      </c>
      <c r="BL6" s="221">
        <v>1968</v>
      </c>
      <c r="BM6" s="221">
        <v>122</v>
      </c>
      <c r="BN6" s="221">
        <v>534</v>
      </c>
      <c r="BO6" s="221">
        <v>471</v>
      </c>
      <c r="BP6" s="221">
        <v>471</v>
      </c>
      <c r="BQ6" s="221"/>
      <c r="BR6" s="205">
        <f>+'PPP&amp;EX'!I26</f>
        <v>1</v>
      </c>
      <c r="BS6" s="205">
        <f>+'PPP&amp;EX'!I12</f>
        <v>1.2499199999999999</v>
      </c>
    </row>
    <row r="7" spans="1:71" x14ac:dyDescent="0.25">
      <c r="A7" s="205" t="s">
        <v>4</v>
      </c>
      <c r="B7" s="205"/>
      <c r="C7" s="221">
        <v>387758</v>
      </c>
      <c r="D7" s="221">
        <v>149138</v>
      </c>
      <c r="E7" s="221">
        <v>617</v>
      </c>
      <c r="F7" s="221">
        <v>95</v>
      </c>
      <c r="G7" s="221">
        <v>522</v>
      </c>
      <c r="H7" s="221">
        <v>65</v>
      </c>
      <c r="I7" s="221">
        <v>20</v>
      </c>
      <c r="J7" s="221">
        <v>45</v>
      </c>
      <c r="K7" s="221">
        <v>457</v>
      </c>
      <c r="L7" s="221">
        <v>324</v>
      </c>
      <c r="M7" s="221">
        <v>133</v>
      </c>
      <c r="N7" s="221">
        <v>51</v>
      </c>
      <c r="O7" s="221">
        <v>156</v>
      </c>
      <c r="P7" s="221"/>
      <c r="Q7" s="221">
        <v>1144</v>
      </c>
      <c r="R7" s="221">
        <v>1109</v>
      </c>
      <c r="S7" s="221">
        <v>35</v>
      </c>
      <c r="T7" s="221">
        <v>360</v>
      </c>
      <c r="U7" s="221">
        <v>355</v>
      </c>
      <c r="V7" s="221">
        <v>5</v>
      </c>
      <c r="W7" s="221">
        <v>126571</v>
      </c>
      <c r="X7" s="221">
        <v>74696</v>
      </c>
      <c r="Y7" s="221">
        <v>57770</v>
      </c>
      <c r="Z7" s="221">
        <v>16926</v>
      </c>
      <c r="AA7" s="221">
        <v>51875</v>
      </c>
      <c r="AB7" s="221">
        <v>39152</v>
      </c>
      <c r="AC7" s="221">
        <v>12723</v>
      </c>
      <c r="AD7" s="221">
        <v>164</v>
      </c>
      <c r="AE7" s="221">
        <v>7</v>
      </c>
      <c r="AF7" s="221">
        <v>93</v>
      </c>
      <c r="AG7" s="221">
        <v>12</v>
      </c>
      <c r="AH7" s="221">
        <v>81</v>
      </c>
      <c r="AI7" s="221">
        <v>129</v>
      </c>
      <c r="AJ7" s="221">
        <v>126</v>
      </c>
      <c r="AK7" s="221">
        <v>3</v>
      </c>
      <c r="AL7" s="221">
        <v>46</v>
      </c>
      <c r="AM7" s="221">
        <v>142</v>
      </c>
      <c r="AN7" s="221">
        <v>25</v>
      </c>
      <c r="AO7" s="221">
        <v>0.11</v>
      </c>
      <c r="AP7" s="221">
        <v>0.24399999999999999</v>
      </c>
      <c r="AQ7" s="221">
        <v>117</v>
      </c>
      <c r="AR7" s="221"/>
      <c r="AS7" s="221">
        <v>104</v>
      </c>
      <c r="AT7" s="221">
        <v>0.124</v>
      </c>
      <c r="AU7" s="221">
        <v>2</v>
      </c>
      <c r="AV7" s="221">
        <v>18</v>
      </c>
      <c r="AW7" s="221">
        <v>55</v>
      </c>
      <c r="AX7" s="221">
        <v>67</v>
      </c>
      <c r="AY7" s="221">
        <v>2</v>
      </c>
      <c r="AZ7" s="221">
        <v>23</v>
      </c>
      <c r="BA7" s="221">
        <v>1</v>
      </c>
      <c r="BB7" s="221">
        <v>116</v>
      </c>
      <c r="BC7" s="221">
        <v>80</v>
      </c>
      <c r="BD7" s="221">
        <v>0.11</v>
      </c>
      <c r="BE7" s="221"/>
      <c r="BF7" s="221"/>
      <c r="BG7" s="221">
        <v>80</v>
      </c>
      <c r="BH7" s="221">
        <v>18</v>
      </c>
      <c r="BI7" s="221">
        <v>62</v>
      </c>
      <c r="BJ7" s="221"/>
      <c r="BK7" s="221">
        <v>28175</v>
      </c>
      <c r="BL7" s="221">
        <v>14033</v>
      </c>
      <c r="BM7" s="221">
        <v>4231</v>
      </c>
      <c r="BN7" s="221">
        <v>9911</v>
      </c>
      <c r="BO7" s="221">
        <v>10323</v>
      </c>
      <c r="BP7" s="221">
        <v>10323</v>
      </c>
      <c r="BQ7" s="221"/>
      <c r="BR7" s="205">
        <f>+'PPP&amp;EX'!I27</f>
        <v>142.24</v>
      </c>
      <c r="BS7" s="205">
        <f>+'PPP&amp;EX'!I13</f>
        <v>219.47900000000001</v>
      </c>
    </row>
    <row r="8" spans="1:71" ht="15.75" thickBot="1" x14ac:dyDescent="0.3">
      <c r="A8" s="205" t="s">
        <v>5</v>
      </c>
      <c r="B8" s="205"/>
      <c r="C8" s="221">
        <v>1883008</v>
      </c>
      <c r="D8" s="221">
        <v>825200</v>
      </c>
      <c r="E8" s="221">
        <v>3035</v>
      </c>
      <c r="F8" s="221">
        <v>467</v>
      </c>
      <c r="G8" s="221">
        <v>2568</v>
      </c>
      <c r="H8" s="221">
        <v>400</v>
      </c>
      <c r="I8" s="221">
        <v>283</v>
      </c>
      <c r="J8" s="221">
        <v>117</v>
      </c>
      <c r="K8" s="221">
        <v>2167</v>
      </c>
      <c r="L8" s="221">
        <v>1776</v>
      </c>
      <c r="M8" s="221">
        <v>391</v>
      </c>
      <c r="N8" s="221">
        <v>345</v>
      </c>
      <c r="O8" s="221">
        <v>434</v>
      </c>
      <c r="P8" s="221">
        <v>2167</v>
      </c>
      <c r="Q8" s="221">
        <v>6146</v>
      </c>
      <c r="R8" s="221">
        <v>5857</v>
      </c>
      <c r="S8" s="221">
        <v>175</v>
      </c>
      <c r="T8" s="221"/>
      <c r="U8" s="221"/>
      <c r="V8" s="221"/>
      <c r="W8" s="221">
        <v>1084114</v>
      </c>
      <c r="X8" s="221"/>
      <c r="Y8" s="221"/>
      <c r="Z8" s="221"/>
      <c r="AA8" s="221"/>
      <c r="AB8" s="221"/>
      <c r="AC8" s="221"/>
      <c r="AD8" s="221">
        <v>826</v>
      </c>
      <c r="AE8" s="221"/>
      <c r="AF8" s="221">
        <v>174</v>
      </c>
      <c r="AG8" s="221">
        <v>88</v>
      </c>
      <c r="AH8" s="221">
        <v>86</v>
      </c>
      <c r="AI8" s="221">
        <v>124</v>
      </c>
      <c r="AJ8" s="221">
        <v>114</v>
      </c>
      <c r="AK8" s="221">
        <v>10</v>
      </c>
      <c r="AL8" s="221"/>
      <c r="AM8" s="221">
        <v>489</v>
      </c>
      <c r="AN8" s="221">
        <v>85</v>
      </c>
      <c r="AO8" s="221">
        <v>13</v>
      </c>
      <c r="AP8" s="221">
        <v>7</v>
      </c>
      <c r="AQ8" s="221">
        <v>369</v>
      </c>
      <c r="AR8" s="221">
        <v>14</v>
      </c>
      <c r="AS8" s="221">
        <v>456</v>
      </c>
      <c r="AT8" s="221">
        <v>60</v>
      </c>
      <c r="AU8" s="221">
        <v>41</v>
      </c>
      <c r="AV8" s="221">
        <v>47</v>
      </c>
      <c r="AW8" s="221">
        <v>322</v>
      </c>
      <c r="AX8" s="221">
        <v>19</v>
      </c>
      <c r="AY8" s="221"/>
      <c r="AZ8" s="221"/>
      <c r="BA8" s="221"/>
      <c r="BB8" s="221"/>
      <c r="BC8" s="221">
        <v>592</v>
      </c>
      <c r="BD8" s="221">
        <v>153</v>
      </c>
      <c r="BE8" s="221">
        <v>56</v>
      </c>
      <c r="BF8" s="221">
        <v>33</v>
      </c>
      <c r="BG8" s="221">
        <v>250</v>
      </c>
      <c r="BH8" s="221"/>
      <c r="BI8" s="221"/>
      <c r="BJ8" s="221">
        <v>99</v>
      </c>
      <c r="BK8" s="221">
        <v>377</v>
      </c>
      <c r="BL8" s="221">
        <v>299</v>
      </c>
      <c r="BM8" s="221">
        <v>12</v>
      </c>
      <c r="BN8" s="221">
        <v>66</v>
      </c>
      <c r="BO8" s="221">
        <v>91</v>
      </c>
      <c r="BP8" s="221">
        <v>91</v>
      </c>
      <c r="BQ8" s="221"/>
      <c r="BR8" s="205">
        <f>+'PPP&amp;EX'!I28</f>
        <v>1</v>
      </c>
      <c r="BS8" s="205">
        <f>+'PPP&amp;EX'!I14</f>
        <v>0.79839099999999996</v>
      </c>
    </row>
    <row r="9" spans="1:71" ht="15.75" thickBot="1" x14ac:dyDescent="0.3">
      <c r="A9" s="205" t="s">
        <v>6</v>
      </c>
      <c r="B9" s="205"/>
      <c r="C9" s="210">
        <v>2860002</v>
      </c>
      <c r="D9" s="209">
        <v>1361906</v>
      </c>
      <c r="E9" s="210">
        <v>5418.4</v>
      </c>
      <c r="F9" s="211">
        <v>743.7</v>
      </c>
      <c r="G9" s="211">
        <v>4674.7</v>
      </c>
      <c r="H9" s="211">
        <v>848.34100000000001</v>
      </c>
      <c r="I9" s="211">
        <v>607.82899999999995</v>
      </c>
      <c r="J9" s="211">
        <v>240.512</v>
      </c>
      <c r="K9" s="211">
        <v>3826.3</v>
      </c>
      <c r="L9" s="211">
        <f>+K9-M9</f>
        <v>2999.7210000000005</v>
      </c>
      <c r="M9" s="211">
        <v>826.57899999999995</v>
      </c>
      <c r="N9" s="211">
        <v>965.22199999999998</v>
      </c>
      <c r="O9" s="211">
        <v>1203.338</v>
      </c>
      <c r="P9" s="212">
        <v>3158.85</v>
      </c>
      <c r="Q9" s="213">
        <v>9611.2999999999993</v>
      </c>
      <c r="R9" s="211">
        <v>9556.2000000000007</v>
      </c>
      <c r="S9" s="211">
        <v>55.1</v>
      </c>
      <c r="T9" s="211"/>
      <c r="U9" s="211"/>
      <c r="V9" s="211"/>
      <c r="W9" s="211">
        <v>1143445</v>
      </c>
      <c r="X9" s="211">
        <f>+W9-AA9</f>
        <v>401935</v>
      </c>
      <c r="Y9" s="211"/>
      <c r="Z9" s="211"/>
      <c r="AA9" s="211">
        <v>741510</v>
      </c>
      <c r="AB9" s="211"/>
      <c r="AC9" s="211"/>
      <c r="AD9" s="211">
        <v>2586.5</v>
      </c>
      <c r="AE9" s="212">
        <v>10</v>
      </c>
      <c r="AF9" s="210">
        <v>249.57300000000001</v>
      </c>
      <c r="AG9" s="211">
        <v>159.63900000000001</v>
      </c>
      <c r="AH9" s="211">
        <v>89.933999999999997</v>
      </c>
      <c r="AI9" s="210">
        <v>381.1</v>
      </c>
      <c r="AJ9" s="211">
        <v>367.8</v>
      </c>
      <c r="AK9" s="211">
        <v>13.2</v>
      </c>
      <c r="AL9" s="212"/>
      <c r="AM9" s="215">
        <v>809.2</v>
      </c>
      <c r="AN9" s="216">
        <v>114.6</v>
      </c>
      <c r="AO9" s="216">
        <v>17.399999999999999</v>
      </c>
      <c r="AP9" s="216">
        <v>33.4</v>
      </c>
      <c r="AQ9" s="216">
        <v>640.4</v>
      </c>
      <c r="AR9" s="216">
        <f>+AM9-AN9-AO9-AP9-AQ9</f>
        <v>3.4000000000000909</v>
      </c>
      <c r="AS9" s="217">
        <v>758.4</v>
      </c>
      <c r="AT9" s="210"/>
      <c r="AU9" s="211">
        <v>102.5</v>
      </c>
      <c r="AV9" s="211">
        <v>199.5</v>
      </c>
      <c r="AW9" s="211">
        <v>487.5</v>
      </c>
      <c r="AX9" s="212">
        <v>19.7</v>
      </c>
      <c r="AY9" s="213"/>
      <c r="AZ9" s="211"/>
      <c r="BA9" s="211"/>
      <c r="BB9" s="212"/>
      <c r="BC9" s="210">
        <v>627.20000000000005</v>
      </c>
      <c r="BD9" s="211">
        <v>255</v>
      </c>
      <c r="BE9" s="211">
        <v>0</v>
      </c>
      <c r="BF9" s="211">
        <v>46.2</v>
      </c>
      <c r="BG9" s="211">
        <v>320.8</v>
      </c>
      <c r="BH9" s="211"/>
      <c r="BI9" s="211">
        <v>317.10000000000002</v>
      </c>
      <c r="BJ9" s="212">
        <f>+BC9-BD9-BE9-BF9-BG9</f>
        <v>5.2000000000000455</v>
      </c>
      <c r="BK9" s="210">
        <f>SUM(BL9:BN9)</f>
        <v>578.24</v>
      </c>
      <c r="BL9" s="211">
        <v>448.44</v>
      </c>
      <c r="BM9" s="211">
        <v>19.100000000000001</v>
      </c>
      <c r="BN9" s="211">
        <v>110.7</v>
      </c>
      <c r="BO9" s="215">
        <v>116.7</v>
      </c>
      <c r="BP9" s="216">
        <v>116.7</v>
      </c>
      <c r="BQ9" s="220"/>
      <c r="BR9" s="205">
        <f>+'PPP&amp;EX'!I29</f>
        <v>1</v>
      </c>
      <c r="BS9" s="205">
        <f>+'PPP&amp;EX'!I15</f>
        <v>0.74891099999999999</v>
      </c>
    </row>
    <row r="10" spans="1:71" x14ac:dyDescent="0.25">
      <c r="A10" s="205" t="s">
        <v>7</v>
      </c>
      <c r="B10" s="205"/>
      <c r="C10" s="221">
        <v>5445240</v>
      </c>
      <c r="D10" s="221">
        <v>2575000</v>
      </c>
      <c r="E10" s="221">
        <v>10208.753000000001</v>
      </c>
      <c r="F10" s="221">
        <v>3920.759</v>
      </c>
      <c r="G10" s="221">
        <v>6287.9939999999997</v>
      </c>
      <c r="H10" s="221">
        <v>268.28500000000003</v>
      </c>
      <c r="I10" s="221">
        <v>122.678</v>
      </c>
      <c r="J10" s="221">
        <v>145.607</v>
      </c>
      <c r="K10" s="221">
        <v>6019.7089999999998</v>
      </c>
      <c r="L10" s="221">
        <v>4357.643</v>
      </c>
      <c r="M10" s="221">
        <v>1662.066</v>
      </c>
      <c r="N10" s="221">
        <v>674.71909719684754</v>
      </c>
      <c r="O10" s="221">
        <v>478.83300000000003</v>
      </c>
      <c r="P10" s="221" t="s">
        <v>149</v>
      </c>
      <c r="Q10" s="221">
        <v>16947.494969080479</v>
      </c>
      <c r="R10" s="221">
        <v>16438.802685663813</v>
      </c>
      <c r="S10" s="221">
        <v>508.69228341666667</v>
      </c>
      <c r="T10" s="221" t="s">
        <v>149</v>
      </c>
      <c r="U10" s="221" t="s">
        <v>149</v>
      </c>
      <c r="V10" s="221" t="s">
        <v>149</v>
      </c>
      <c r="W10" s="221">
        <v>661930.34618504718</v>
      </c>
      <c r="X10" s="221">
        <v>558556.22053800395</v>
      </c>
      <c r="Y10" s="221">
        <v>433395.71733394312</v>
      </c>
      <c r="Z10" s="221">
        <v>125160.50320406083</v>
      </c>
      <c r="AA10" s="221">
        <v>103374.12564704326</v>
      </c>
      <c r="AB10" s="221">
        <v>87041.180146558414</v>
      </c>
      <c r="AC10" s="221">
        <v>16332.94550048483</v>
      </c>
      <c r="AD10" s="221">
        <v>3774.5772715000003</v>
      </c>
      <c r="AE10" s="221">
        <v>262.63967550000001</v>
      </c>
      <c r="AF10" s="221">
        <v>139.76400000000001</v>
      </c>
      <c r="AG10" s="221">
        <v>0.22800000000000001</v>
      </c>
      <c r="AH10" s="221">
        <v>139.536</v>
      </c>
      <c r="AI10" s="221">
        <v>652.20537588326829</v>
      </c>
      <c r="AJ10" s="221">
        <v>619.61217358328827</v>
      </c>
      <c r="AK10" s="221">
        <v>32.593202299980007</v>
      </c>
      <c r="AL10" s="221" t="s">
        <v>149</v>
      </c>
      <c r="AM10" s="221">
        <v>2460</v>
      </c>
      <c r="AN10" s="221">
        <v>31.081</v>
      </c>
      <c r="AO10" s="221">
        <v>501.435</v>
      </c>
      <c r="AP10" s="221">
        <v>212.113</v>
      </c>
      <c r="AQ10" s="221">
        <v>1731.7750000000001</v>
      </c>
      <c r="AR10" s="221">
        <v>14.614000000000001</v>
      </c>
      <c r="AS10" s="221">
        <v>2318.1350000000002</v>
      </c>
      <c r="AT10" s="221">
        <v>30.036000000000058</v>
      </c>
      <c r="AU10" s="221">
        <v>273.60899999999998</v>
      </c>
      <c r="AV10" s="221">
        <v>334.59800000000001</v>
      </c>
      <c r="AW10" s="221">
        <v>1725.3579999999999</v>
      </c>
      <c r="AX10" s="221">
        <v>127.417</v>
      </c>
      <c r="AY10" s="221">
        <v>95.55199999999968</v>
      </c>
      <c r="AZ10" s="221">
        <v>637.93200000000002</v>
      </c>
      <c r="BA10" s="221">
        <v>293.13600000000002</v>
      </c>
      <c r="BB10" s="221">
        <v>1433.38</v>
      </c>
      <c r="BC10" s="221">
        <v>2110.7370000000001</v>
      </c>
      <c r="BD10" s="221">
        <v>506.90199999999999</v>
      </c>
      <c r="BE10" s="221">
        <v>168.624</v>
      </c>
      <c r="BF10" s="221">
        <v>311.94</v>
      </c>
      <c r="BG10" s="221">
        <v>1123.271</v>
      </c>
      <c r="BH10" s="221">
        <v>0</v>
      </c>
      <c r="BI10" s="221">
        <v>1123.271</v>
      </c>
      <c r="BJ10" s="221"/>
      <c r="BK10" s="221">
        <v>36301</v>
      </c>
      <c r="BL10" s="221">
        <v>21676.428163190929</v>
      </c>
      <c r="BM10" s="221">
        <v>487.97941505842863</v>
      </c>
      <c r="BN10" s="221">
        <v>14136.556855567245</v>
      </c>
      <c r="BO10" s="221">
        <v>16268.863766230003</v>
      </c>
      <c r="BP10" s="221">
        <v>13955.216293960002</v>
      </c>
      <c r="BQ10" s="221">
        <v>2313.64747227</v>
      </c>
      <c r="BR10" s="205">
        <f>+'PPP&amp;EX'!I30</f>
        <v>10.102600000000001</v>
      </c>
      <c r="BS10" s="205">
        <f>+'PPP&amp;EX'!I16</f>
        <v>13.6548</v>
      </c>
    </row>
    <row r="11" spans="1:71" x14ac:dyDescent="0.25">
      <c r="A11" s="205" t="s">
        <v>8</v>
      </c>
      <c r="B11" s="205"/>
      <c r="C11" s="221">
        <v>10522000</v>
      </c>
      <c r="D11" s="221">
        <v>4884000</v>
      </c>
      <c r="E11" s="221">
        <v>20863</v>
      </c>
      <c r="F11" s="221">
        <v>6099</v>
      </c>
      <c r="G11" s="221">
        <v>14764</v>
      </c>
      <c r="H11" s="221">
        <v>1518</v>
      </c>
      <c r="I11" s="221">
        <v>850</v>
      </c>
      <c r="J11" s="221">
        <v>668</v>
      </c>
      <c r="K11" s="221">
        <v>13246</v>
      </c>
      <c r="L11" s="221">
        <v>9709</v>
      </c>
      <c r="M11" s="221">
        <v>3536</v>
      </c>
      <c r="N11" s="221">
        <v>801</v>
      </c>
      <c r="O11" s="221">
        <v>2661</v>
      </c>
      <c r="P11" s="221">
        <v>13069</v>
      </c>
      <c r="Q11" s="221">
        <v>39128</v>
      </c>
      <c r="R11" s="221">
        <v>38658</v>
      </c>
      <c r="S11" s="221">
        <v>470</v>
      </c>
      <c r="T11" s="221">
        <v>0</v>
      </c>
      <c r="U11" s="221">
        <v>0</v>
      </c>
      <c r="V11" s="221">
        <v>0</v>
      </c>
      <c r="W11" s="221">
        <v>3004840</v>
      </c>
      <c r="X11" s="221">
        <v>1603123</v>
      </c>
      <c r="Y11" s="221">
        <v>1367753</v>
      </c>
      <c r="Z11" s="221">
        <v>235369</v>
      </c>
      <c r="AA11" s="221">
        <v>1401717</v>
      </c>
      <c r="AB11" s="221">
        <v>1216837</v>
      </c>
      <c r="AC11" s="221">
        <v>184881</v>
      </c>
      <c r="AD11" s="221">
        <v>6191</v>
      </c>
      <c r="AE11" s="221">
        <v>598</v>
      </c>
      <c r="AF11" s="221">
        <v>1098</v>
      </c>
      <c r="AG11" s="221">
        <v>263</v>
      </c>
      <c r="AH11" s="221">
        <v>835</v>
      </c>
      <c r="AI11" s="221">
        <v>2933</v>
      </c>
      <c r="AJ11" s="221">
        <v>2844</v>
      </c>
      <c r="AK11" s="221">
        <v>89</v>
      </c>
      <c r="AL11" s="221">
        <v>909</v>
      </c>
      <c r="AM11" s="221">
        <v>4259</v>
      </c>
      <c r="AN11" s="221">
        <v>110</v>
      </c>
      <c r="AO11" s="221">
        <v>674</v>
      </c>
      <c r="AP11" s="221">
        <v>8</v>
      </c>
      <c r="AQ11" s="221">
        <v>3459</v>
      </c>
      <c r="AR11" s="221">
        <v>7</v>
      </c>
      <c r="AS11" s="221">
        <v>4097</v>
      </c>
      <c r="AT11" s="221">
        <v>61</v>
      </c>
      <c r="AU11" s="221">
        <v>148</v>
      </c>
      <c r="AV11" s="221">
        <v>127</v>
      </c>
      <c r="AW11" s="221">
        <v>3636</v>
      </c>
      <c r="AX11" s="221">
        <v>287</v>
      </c>
      <c r="AY11" s="221">
        <v>101</v>
      </c>
      <c r="AZ11" s="221">
        <v>983</v>
      </c>
      <c r="BA11" s="221">
        <v>174</v>
      </c>
      <c r="BB11" s="221">
        <v>3001</v>
      </c>
      <c r="BC11" s="221">
        <v>4869.7769999999991</v>
      </c>
      <c r="BD11" s="221">
        <v>2125.11</v>
      </c>
      <c r="BE11" s="221">
        <v>209.02199999999999</v>
      </c>
      <c r="BF11" s="221">
        <v>362.673</v>
      </c>
      <c r="BG11" s="221">
        <v>1671.777</v>
      </c>
      <c r="BH11" s="221">
        <v>22.341999999999999</v>
      </c>
      <c r="BI11" s="221">
        <v>1649.4349999999999</v>
      </c>
      <c r="BJ11" s="221">
        <v>501.1949999999988</v>
      </c>
      <c r="BK11" s="221">
        <v>47057</v>
      </c>
      <c r="BL11" s="221">
        <v>29953</v>
      </c>
      <c r="BM11" s="221">
        <v>2360</v>
      </c>
      <c r="BN11" s="221">
        <v>14744</v>
      </c>
      <c r="BO11" s="221">
        <v>17147</v>
      </c>
      <c r="BP11" s="221">
        <v>14798</v>
      </c>
      <c r="BQ11" s="221">
        <v>2349</v>
      </c>
      <c r="BR11" s="205">
        <f>+'PPP&amp;EX'!I31</f>
        <v>10.6296</v>
      </c>
      <c r="BS11" s="205">
        <f>+'PPP&amp;EX'!I17</f>
        <v>13.453200000000001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</sheetPr>
  <dimension ref="A2:K26"/>
  <sheetViews>
    <sheetView zoomScale="90" zoomScaleNormal="90" workbookViewId="0">
      <selection activeCell="E26" sqref="E26"/>
    </sheetView>
  </sheetViews>
  <sheetFormatPr defaultColWidth="11" defaultRowHeight="15" x14ac:dyDescent="0.25"/>
  <cols>
    <col min="1" max="1" width="16" customWidth="1"/>
    <col min="11" max="11" width="18.28515625" customWidth="1"/>
  </cols>
  <sheetData>
    <row r="2" spans="1:11" ht="24" customHeight="1" thickBot="1" x14ac:dyDescent="0.4">
      <c r="A2" s="1" t="s">
        <v>0</v>
      </c>
    </row>
    <row r="3" spans="1:11" ht="18.75" customHeight="1" thickBot="1" x14ac:dyDescent="0.35">
      <c r="A3" s="42" t="s">
        <v>0</v>
      </c>
      <c r="B3" s="27">
        <v>2014</v>
      </c>
      <c r="C3" s="27">
        <v>2015</v>
      </c>
      <c r="D3" s="27">
        <v>2016</v>
      </c>
      <c r="E3" s="27">
        <v>2017</v>
      </c>
      <c r="F3" s="27">
        <v>2018</v>
      </c>
      <c r="G3" s="27">
        <v>2019</v>
      </c>
      <c r="H3" s="27">
        <v>2020</v>
      </c>
      <c r="I3" s="153">
        <v>2021</v>
      </c>
      <c r="J3" s="153">
        <v>2022</v>
      </c>
      <c r="K3" s="28" t="s">
        <v>178</v>
      </c>
    </row>
    <row r="4" spans="1:11" ht="15.75" customHeight="1" x14ac:dyDescent="0.25">
      <c r="A4" s="29" t="s">
        <v>1</v>
      </c>
      <c r="B4" s="22">
        <v>5627.2349999999997</v>
      </c>
      <c r="C4" s="23">
        <f>data2015!C4/1000</f>
        <v>5707.2510000000002</v>
      </c>
      <c r="D4" s="23">
        <f>data2016!C4/1000</f>
        <v>5748.7690000000002</v>
      </c>
      <c r="E4" s="23">
        <f>data2017!C4/1000</f>
        <v>5781.19</v>
      </c>
      <c r="F4" s="23">
        <f>data2018!C4/1000</f>
        <v>5806.0810000000001</v>
      </c>
      <c r="G4" s="23">
        <f>data2019!C4/1000</f>
        <v>5822.7629999999999</v>
      </c>
      <c r="H4" s="78">
        <f>data2020!C4/1000</f>
        <v>5840.0450000000001</v>
      </c>
      <c r="I4" s="23">
        <f>data2021!C4/1000</f>
        <v>5850.1890000000003</v>
      </c>
      <c r="J4" s="78">
        <f>data2022!C4/1000</f>
        <v>5932.6540000000005</v>
      </c>
      <c r="K4" s="24">
        <f>+(J4-E4)/E4</f>
        <v>2.6199450286186903E-2</v>
      </c>
    </row>
    <row r="5" spans="1:11" ht="15.75" customHeight="1" x14ac:dyDescent="0.25">
      <c r="A5" s="30" t="s">
        <v>2</v>
      </c>
      <c r="B5" s="25">
        <v>1313.271</v>
      </c>
      <c r="C5" s="23">
        <f>data2015!C5/1000</f>
        <v>1311.8</v>
      </c>
      <c r="D5" s="23">
        <f>data2016!C5/1000</f>
        <v>1315.7080000000001</v>
      </c>
      <c r="E5" s="23">
        <f>data2017!C5/1000</f>
        <v>1315.635</v>
      </c>
      <c r="F5" s="23">
        <f>data2018!C5/1000</f>
        <v>1324.82</v>
      </c>
      <c r="G5" s="23">
        <f>data2019!C5/1000</f>
        <v>1328.9760000000001</v>
      </c>
      <c r="H5" s="78">
        <f>data2020!C5/1000</f>
        <v>1330.068</v>
      </c>
      <c r="I5" s="23">
        <f>data2021!C5/1000</f>
        <v>1331.796</v>
      </c>
      <c r="J5" s="78">
        <f>data2022!C5/1000</f>
        <v>1365.884</v>
      </c>
      <c r="K5" s="24">
        <f t="shared" ref="K5:K11" si="0">+(J5-E5)/E5</f>
        <v>3.8193723943190948E-2</v>
      </c>
    </row>
    <row r="6" spans="1:11" ht="15.75" customHeight="1" x14ac:dyDescent="0.25">
      <c r="A6" s="30" t="s">
        <v>3</v>
      </c>
      <c r="B6" s="25">
        <v>5471.7529999999997</v>
      </c>
      <c r="C6" s="23">
        <f>data2015!C6/1000</f>
        <v>5487.308</v>
      </c>
      <c r="D6" s="23">
        <f>data2016!C6/1000</f>
        <v>5503.2969999999996</v>
      </c>
      <c r="E6" s="23">
        <f>data2017!C6/1000</f>
        <v>5509.9840000000004</v>
      </c>
      <c r="F6" s="23">
        <f>data2018!C6/1000</f>
        <v>5517.9189999999999</v>
      </c>
      <c r="G6" s="23">
        <f>data2019!C6/1000</f>
        <v>5525.2920000000004</v>
      </c>
      <c r="H6" s="78">
        <f>data2020!C6/1000</f>
        <v>5533.7929999999997</v>
      </c>
      <c r="I6" s="23">
        <f>data2021!C6/1000</f>
        <v>5548.241</v>
      </c>
      <c r="J6" s="78">
        <f>data2022!C6/1000</f>
        <v>5565.5190000000002</v>
      </c>
      <c r="K6" s="24">
        <f t="shared" si="0"/>
        <v>1.0078976635866791E-2</v>
      </c>
    </row>
    <row r="7" spans="1:11" ht="15.75" customHeight="1" x14ac:dyDescent="0.25">
      <c r="A7" s="30" t="s">
        <v>4</v>
      </c>
      <c r="B7" s="25">
        <v>329.1</v>
      </c>
      <c r="C7" s="23">
        <f>data2015!C7/1000</f>
        <v>332.529</v>
      </c>
      <c r="D7" s="23">
        <f>data2016!C7/1000</f>
        <v>338.34899999999999</v>
      </c>
      <c r="E7" s="23">
        <f>data2017!C7/1000</f>
        <v>348.45</v>
      </c>
      <c r="F7" s="23">
        <f>data2018!C7/1000</f>
        <v>356.99099999999999</v>
      </c>
      <c r="G7" s="23">
        <f>data2019!C7/1000</f>
        <v>364.13400000000001</v>
      </c>
      <c r="H7" s="78">
        <f>data2020!C7/1000</f>
        <v>368.79199999999997</v>
      </c>
      <c r="I7" s="23">
        <f>data2021!C7/1000</f>
        <v>376.24799999999999</v>
      </c>
      <c r="J7" s="78">
        <f>data2022!C7/1000</f>
        <v>387.75799999999998</v>
      </c>
      <c r="K7" s="24">
        <f t="shared" si="0"/>
        <v>0.11280815038025541</v>
      </c>
    </row>
    <row r="8" spans="1:11" ht="15.75" customHeight="1" x14ac:dyDescent="0.25">
      <c r="A8" s="30" t="s">
        <v>5</v>
      </c>
      <c r="B8" s="25">
        <v>1986.1</v>
      </c>
      <c r="C8" s="23">
        <f>data2015!C8/1000</f>
        <v>1968.9570000000001</v>
      </c>
      <c r="D8" s="23">
        <f>data2016!C8/1000</f>
        <v>1950.116</v>
      </c>
      <c r="E8" s="23">
        <f>data2017!C8/1000</f>
        <v>1934.3789999999999</v>
      </c>
      <c r="F8" s="23">
        <f>data2018!C8/1000</f>
        <v>1919.9680000000001</v>
      </c>
      <c r="G8" s="23">
        <f>data2019!C8/1000</f>
        <v>1907.675</v>
      </c>
      <c r="H8" s="78">
        <f>data2020!C8/1000</f>
        <v>1893.223</v>
      </c>
      <c r="I8" s="23">
        <f>data2021!C8/1000</f>
        <v>1875.7570000000001</v>
      </c>
      <c r="J8" s="78">
        <f>data2022!C8/1000</f>
        <v>1883.008</v>
      </c>
      <c r="K8" s="24">
        <f t="shared" si="0"/>
        <v>-2.6556843307335258E-2</v>
      </c>
    </row>
    <row r="9" spans="1:11" ht="15.75" customHeight="1" x14ac:dyDescent="0.25">
      <c r="A9" s="30" t="s">
        <v>6</v>
      </c>
      <c r="B9" s="25">
        <v>2921.92</v>
      </c>
      <c r="C9" s="23">
        <f>data2015!C9/1000</f>
        <v>2888.558</v>
      </c>
      <c r="D9" s="23">
        <f>data2016!C9/1000</f>
        <v>2847.904</v>
      </c>
      <c r="E9" s="23">
        <f>data2017!C9/1000</f>
        <v>2808.9009999999998</v>
      </c>
      <c r="F9" s="23">
        <f>data2018!C9/1000</f>
        <v>2794.1840000000002</v>
      </c>
      <c r="G9" s="23">
        <f>data2019!C9/1000</f>
        <v>2794.09</v>
      </c>
      <c r="H9" s="78">
        <f>data2020!C9/1000</f>
        <v>2795.68</v>
      </c>
      <c r="I9" s="23">
        <f>data2021!C9/1000</f>
        <v>2805.998</v>
      </c>
      <c r="J9" s="78">
        <f>data2022!C9/1000</f>
        <v>2860.002</v>
      </c>
      <c r="K9" s="24">
        <f t="shared" si="0"/>
        <v>1.8192524407232621E-2</v>
      </c>
    </row>
    <row r="10" spans="1:11" ht="15.75" customHeight="1" x14ac:dyDescent="0.25">
      <c r="A10" s="30" t="s">
        <v>7</v>
      </c>
      <c r="B10" s="25">
        <v>5165.8019999999997</v>
      </c>
      <c r="C10" s="23">
        <f>data2015!C10/1000</f>
        <v>5213.9849999999997</v>
      </c>
      <c r="D10" s="23">
        <f>data2016!C10/1000</f>
        <v>5257.3530000000001</v>
      </c>
      <c r="E10" s="23">
        <f>data2017!C10/1000</f>
        <v>5295.6189999999997</v>
      </c>
      <c r="F10" s="23">
        <f>data2018!C10/1000</f>
        <v>5328.2120000000004</v>
      </c>
      <c r="G10" s="23">
        <f>data2019!C10/1000</f>
        <v>5367.58</v>
      </c>
      <c r="H10" s="78">
        <f>data2020!C10/1000</f>
        <v>5391.3689999999997</v>
      </c>
      <c r="I10" s="23">
        <f>data2021!C10/1000</f>
        <v>5425.27</v>
      </c>
      <c r="J10" s="78">
        <f>data2022!C10/1000</f>
        <v>5445.24</v>
      </c>
      <c r="K10" s="24">
        <f t="shared" si="0"/>
        <v>2.8253731999979624E-2</v>
      </c>
    </row>
    <row r="11" spans="1:11" ht="16.5" customHeight="1" thickBot="1" x14ac:dyDescent="0.3">
      <c r="A11" s="31" t="s">
        <v>8</v>
      </c>
      <c r="B11" s="26">
        <v>9747</v>
      </c>
      <c r="C11" s="264">
        <f>data2015!C11/1000</f>
        <v>9851</v>
      </c>
      <c r="D11" s="264">
        <f>data2016!C11/1000</f>
        <v>9995</v>
      </c>
      <c r="E11" s="264">
        <f>data2017!C11/1000</f>
        <v>10120</v>
      </c>
      <c r="F11" s="264">
        <f>data2018!C11/1000</f>
        <v>10230.184999999999</v>
      </c>
      <c r="G11" s="264">
        <f>data2019!C11/1000</f>
        <v>10328</v>
      </c>
      <c r="H11" s="265">
        <f>data2020!C11/1000</f>
        <v>10379</v>
      </c>
      <c r="I11" s="264">
        <f>data2021!C11/1000</f>
        <v>10452</v>
      </c>
      <c r="J11" s="265">
        <f>data2022!C11/1000</f>
        <v>10522</v>
      </c>
      <c r="K11" s="266">
        <f t="shared" si="0"/>
        <v>3.9723320158102766E-2</v>
      </c>
    </row>
    <row r="13" spans="1:11" x14ac:dyDescent="0.25">
      <c r="A13" s="135"/>
      <c r="B13" s="135"/>
      <c r="C13" s="135"/>
      <c r="D13" s="135"/>
      <c r="E13" s="135"/>
      <c r="F13" s="135"/>
      <c r="G13" s="135"/>
    </row>
    <row r="14" spans="1:11" x14ac:dyDescent="0.25">
      <c r="A14" s="136"/>
      <c r="B14" s="138"/>
      <c r="C14" s="138"/>
      <c r="D14" s="138"/>
      <c r="E14" s="138"/>
      <c r="F14" s="138"/>
      <c r="G14" s="138"/>
    </row>
    <row r="16" spans="1:11" x14ac:dyDescent="0.25">
      <c r="B16" s="136"/>
      <c r="C16" s="136"/>
      <c r="D16" s="136"/>
      <c r="E16" s="136"/>
      <c r="F16" s="136"/>
      <c r="G16" s="136"/>
    </row>
    <row r="17" spans="2:7" x14ac:dyDescent="0.25">
      <c r="B17" s="138"/>
      <c r="C17" s="135"/>
    </row>
    <row r="18" spans="2:7" x14ac:dyDescent="0.25">
      <c r="B18" s="138"/>
      <c r="C18" s="135"/>
      <c r="D18" s="135"/>
      <c r="E18" s="135"/>
      <c r="F18" s="135"/>
      <c r="G18" s="135"/>
    </row>
    <row r="19" spans="2:7" x14ac:dyDescent="0.25">
      <c r="B19" s="138"/>
      <c r="C19" s="135"/>
      <c r="D19" s="136"/>
      <c r="E19" s="136"/>
      <c r="F19" s="136"/>
      <c r="G19" s="136"/>
    </row>
    <row r="20" spans="2:7" x14ac:dyDescent="0.25">
      <c r="B20" s="138"/>
      <c r="C20" s="135"/>
    </row>
    <row r="21" spans="2:7" x14ac:dyDescent="0.25">
      <c r="B21" s="138"/>
      <c r="C21" s="135"/>
      <c r="D21" s="135"/>
      <c r="E21" s="135"/>
      <c r="F21" s="135"/>
      <c r="G21" s="135"/>
    </row>
    <row r="22" spans="2:7" x14ac:dyDescent="0.25">
      <c r="B22" s="138"/>
      <c r="C22" s="135"/>
      <c r="D22" s="136"/>
      <c r="E22" s="136"/>
      <c r="F22" s="136"/>
      <c r="G22" s="136"/>
    </row>
    <row r="24" spans="2:7" x14ac:dyDescent="0.25">
      <c r="B24" s="135"/>
      <c r="C24" s="135"/>
      <c r="D24" s="135"/>
      <c r="E24" s="135"/>
      <c r="F24" s="135"/>
      <c r="G24" s="135"/>
    </row>
    <row r="25" spans="2:7" x14ac:dyDescent="0.25">
      <c r="B25" s="138"/>
      <c r="C25" s="138"/>
      <c r="D25" s="138"/>
      <c r="E25" s="138"/>
      <c r="F25" s="138"/>
      <c r="G25" s="138"/>
    </row>
    <row r="26" spans="2:7" x14ac:dyDescent="0.25">
      <c r="B26" s="135"/>
      <c r="C26" s="135"/>
      <c r="D26" s="135"/>
      <c r="E26" s="135"/>
      <c r="F26" s="135"/>
      <c r="G26" s="135"/>
    </row>
  </sheetData>
  <conditionalFormatting sqref="K4:K1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</sheetPr>
  <dimension ref="A1:J54"/>
  <sheetViews>
    <sheetView tabSelected="1" zoomScale="90" zoomScaleNormal="90" workbookViewId="0">
      <selection activeCell="L8" sqref="L8"/>
    </sheetView>
  </sheetViews>
  <sheetFormatPr defaultColWidth="11" defaultRowHeight="15" x14ac:dyDescent="0.25"/>
  <cols>
    <col min="1" max="1" width="17.5703125" customWidth="1"/>
    <col min="12" max="12" width="11" customWidth="1"/>
  </cols>
  <sheetData>
    <row r="1" spans="1:10" ht="24" customHeight="1" thickBot="1" x14ac:dyDescent="0.4">
      <c r="A1" s="1" t="s">
        <v>9</v>
      </c>
    </row>
    <row r="2" spans="1:10" ht="19.5" thickBot="1" x14ac:dyDescent="0.35">
      <c r="A2" s="6"/>
      <c r="B2" s="161">
        <v>2014</v>
      </c>
      <c r="C2" s="161">
        <v>2015</v>
      </c>
      <c r="D2" s="161">
        <v>2016</v>
      </c>
      <c r="E2" s="161">
        <v>2017</v>
      </c>
      <c r="F2" s="161">
        <v>2018</v>
      </c>
      <c r="G2" s="161">
        <v>2019</v>
      </c>
      <c r="H2" s="161">
        <v>2020</v>
      </c>
      <c r="I2" s="161">
        <v>2021</v>
      </c>
      <c r="J2" s="161">
        <v>2022</v>
      </c>
    </row>
    <row r="3" spans="1:10" ht="15.75" customHeight="1" x14ac:dyDescent="0.25">
      <c r="A3" s="3" t="s">
        <v>1</v>
      </c>
      <c r="B3" s="7">
        <v>1.4707454350616589</v>
      </c>
      <c r="C3" s="9">
        <f>data2015!G4/data2015!C4*1000</f>
        <v>1.4607733215167864</v>
      </c>
      <c r="D3" s="9">
        <f>data2016!G4/data2016!C4*1000</f>
        <v>1.4460487106022175</v>
      </c>
      <c r="E3" s="9">
        <f>data2017!G4/data2017!C4*1000</f>
        <v>1.4440530409829113</v>
      </c>
      <c r="F3" s="9">
        <f>data2018!G4/data2018!C4*1000</f>
        <v>1.4465840211323266</v>
      </c>
      <c r="G3" s="9">
        <f>data2019!G4/data2019!C4*1000</f>
        <v>1.4310588970081728</v>
      </c>
      <c r="H3" s="154">
        <f>data2020!G4/data2020!C4*1000</f>
        <v>1.4409130393241831</v>
      </c>
      <c r="I3" s="186">
        <f>data2021!G4/data2021!C4*1000</f>
        <v>1.4644956291155722</v>
      </c>
      <c r="J3" s="10">
        <f>data2022!G4/data2022!C4*1000</f>
        <v>1.4698681231030832</v>
      </c>
    </row>
    <row r="4" spans="1:10" ht="15.75" customHeight="1" x14ac:dyDescent="0.25">
      <c r="A4" s="4" t="s">
        <v>2</v>
      </c>
      <c r="B4" s="8">
        <v>1.570886740055937</v>
      </c>
      <c r="C4" s="9">
        <f>data2015!G5/data2015!C5*1000</f>
        <v>1.451093916755603</v>
      </c>
      <c r="D4" s="9">
        <f>data2016!G5/data2016!C5*1000</f>
        <v>1.4425092801746284</v>
      </c>
      <c r="E4" s="9">
        <f>data2017!G5/data2017!C5*1000</f>
        <v>1.447532940367199</v>
      </c>
      <c r="F4" s="9">
        <f>data2018!G5/data2018!C5*1000</f>
        <v>1.6122945003849578</v>
      </c>
      <c r="G4" s="9">
        <f>data2019!G5/data2019!C5*1000</f>
        <v>1.6344237969684932</v>
      </c>
      <c r="H4" s="154">
        <f>data2020!G5/data2020!C5*1000</f>
        <v>1.7560154819152103</v>
      </c>
      <c r="I4" s="154">
        <f>data2021!G5/data2021!C5*1000</f>
        <v>1.9207205908412397</v>
      </c>
      <c r="J4" s="10">
        <f>data2022!G5/data2022!C5*1000</f>
        <v>1.9902510022813069</v>
      </c>
    </row>
    <row r="5" spans="1:10" ht="15.75" customHeight="1" x14ac:dyDescent="0.25">
      <c r="A5" s="4" t="s">
        <v>3</v>
      </c>
      <c r="B5" s="8">
        <v>1.6959829875361701</v>
      </c>
      <c r="C5" s="9">
        <f>data2015!G6/data2015!C6*1000</f>
        <v>1.7002872811221823</v>
      </c>
      <c r="D5" s="9">
        <f>data2016!G6/data2016!C6*1000</f>
        <v>1.6971644452407348</v>
      </c>
      <c r="E5" s="9">
        <f>data2017!G6/data2017!C6*1000</f>
        <v>1.7041791772898072</v>
      </c>
      <c r="F5" s="9">
        <f>data2018!G6/data2018!C6*1000</f>
        <v>1.6999162184149497</v>
      </c>
      <c r="G5" s="9">
        <f>data2019!G6/data2019!C6*1000</f>
        <v>1.6759295255345781</v>
      </c>
      <c r="H5" s="154">
        <f>data2020!G6/data2020!C6*1000</f>
        <v>1.6715478876784873</v>
      </c>
      <c r="I5" s="154">
        <f>data2021!G6/data2021!C6*1000</f>
        <v>1.6653926893226161</v>
      </c>
      <c r="J5" s="10">
        <f>data2022!G6/data2022!C6*1000</f>
        <v>1.6656128565907331</v>
      </c>
    </row>
    <row r="6" spans="1:10" ht="15.75" customHeight="1" x14ac:dyDescent="0.25">
      <c r="A6" s="4" t="s">
        <v>4</v>
      </c>
      <c r="B6" s="8">
        <v>1.261014889091461</v>
      </c>
      <c r="C6" s="9">
        <f>data2015!G7/data2015!C7*1000</f>
        <v>1.2901130427722092</v>
      </c>
      <c r="D6" s="9">
        <f>data2016!G7/data2016!C7*1000</f>
        <v>1.3004323937709288</v>
      </c>
      <c r="E6" s="9">
        <f>data2017!G7/data2017!C7*1000</f>
        <v>1.3258717176065433</v>
      </c>
      <c r="F6" s="9">
        <f>data2018!G7/data2018!C7*1000</f>
        <v>1.322162183360365</v>
      </c>
      <c r="G6" s="9">
        <f>data2019!G7/data2019!C7*1000</f>
        <v>1.3072110816347828</v>
      </c>
      <c r="H6" s="154">
        <f>data2020!G7/data2020!C7*1000</f>
        <v>1.2907004490336016</v>
      </c>
      <c r="I6" s="154">
        <f>data2021!G7/data2021!C7*1000</f>
        <v>1.320937254151517</v>
      </c>
      <c r="J6" s="10">
        <f>data2022!G7/data2022!C7*1000</f>
        <v>1.3462004652386284</v>
      </c>
    </row>
    <row r="7" spans="1:10" ht="15.75" customHeight="1" x14ac:dyDescent="0.25">
      <c r="A7" s="4" t="s">
        <v>5</v>
      </c>
      <c r="B7" s="8">
        <v>1.3393081919339409</v>
      </c>
      <c r="C7" s="9">
        <f>data2015!G8/data2015!C8*1000</f>
        <v>1.2763102495382073</v>
      </c>
      <c r="D7" s="9">
        <f>data2016!G8/data2016!C8*1000</f>
        <v>1.2706936407885479</v>
      </c>
      <c r="E7" s="9">
        <f>data2017!G8/data2017!C8*1000</f>
        <v>1.2737938118641692</v>
      </c>
      <c r="F7" s="9">
        <f>data2018!G8/data2018!C8*1000</f>
        <v>1.2760629343822396</v>
      </c>
      <c r="G7" s="9">
        <f>data2019!G8/data2019!C8*1000</f>
        <v>1.3000117944618448</v>
      </c>
      <c r="H7" s="154">
        <f>data2020!G8/data2020!C8*1000</f>
        <v>1.344796677412011</v>
      </c>
      <c r="I7" s="154">
        <f>data2021!G8/data2021!C8*1000</f>
        <v>1.3733122147484988</v>
      </c>
      <c r="J7" s="10">
        <f>data2022!G8/data2022!C8*1000</f>
        <v>1.3637754061586569</v>
      </c>
    </row>
    <row r="8" spans="1:10" ht="15.75" customHeight="1" x14ac:dyDescent="0.25">
      <c r="A8" s="4" t="s">
        <v>6</v>
      </c>
      <c r="B8" s="8">
        <v>1.406267112035922</v>
      </c>
      <c r="C8" s="9">
        <f>data2015!G9/data2015!C9*1000</f>
        <v>1.3859164330437541</v>
      </c>
      <c r="D8" s="9">
        <f>data2016!G9/data2016!C9*1000</f>
        <v>1.4105812555479398</v>
      </c>
      <c r="E8" s="9">
        <f>data2017!G9/data2017!C9*1000</f>
        <v>1.4633324563592665</v>
      </c>
      <c r="F8" s="9">
        <f>data2018!G9/data2018!C9*1000</f>
        <v>1.5418870052938531</v>
      </c>
      <c r="G8" s="9">
        <f>data2019!G9/data2019!C9*1000</f>
        <v>1.551314023528233</v>
      </c>
      <c r="H8" s="154">
        <f>data2020!G9/data2020!C9*1000</f>
        <v>1.563868182338465</v>
      </c>
      <c r="I8" s="154">
        <f>data2021!G9/data2021!C9*1000</f>
        <v>1.6004287957439742</v>
      </c>
      <c r="J8" s="10">
        <f>data2022!G9/data2022!C9*1000</f>
        <v>1.6345093464969604</v>
      </c>
    </row>
    <row r="9" spans="1:10" ht="15.75" customHeight="1" x14ac:dyDescent="0.25">
      <c r="A9" s="4" t="s">
        <v>7</v>
      </c>
      <c r="B9" s="8">
        <v>1.2143322566370141</v>
      </c>
      <c r="C9" s="9">
        <f>data2015!G10/data2015!C10*1000</f>
        <v>1.1892211043951988</v>
      </c>
      <c r="D9" s="9">
        <f>data2016!G10/data2016!C10*1000</f>
        <v>1.1751063700687399</v>
      </c>
      <c r="E9" s="9">
        <f>data2017!G10/data2017!C10*1000</f>
        <v>1.1558949010493391</v>
      </c>
      <c r="F9" s="9">
        <f>data2018!G10/data2018!C10*1000</f>
        <v>1.1425324292652022</v>
      </c>
      <c r="G9" s="9">
        <f>data2019!G10/data2019!C10*1000</f>
        <v>1.1397491979625827</v>
      </c>
      <c r="H9" s="154">
        <f>data2020!G10/data2020!C10*1000</f>
        <v>1.1398835805896423</v>
      </c>
      <c r="I9" s="154">
        <f>data2021!G10/data2021!C10*1000</f>
        <v>1.1543886295059969</v>
      </c>
      <c r="J9" s="10">
        <f>data2022!G10/data2022!C10*1000</f>
        <v>1.1547689358044824</v>
      </c>
    </row>
    <row r="10" spans="1:10" ht="16.5" customHeight="1" thickBot="1" x14ac:dyDescent="0.3">
      <c r="A10" s="5" t="s">
        <v>8</v>
      </c>
      <c r="B10" s="11">
        <v>1.490304709141274</v>
      </c>
      <c r="C10" s="256">
        <f>data2015!G11/data2015!C11*1000</f>
        <v>1.5021825195411633</v>
      </c>
      <c r="D10" s="256">
        <f>data2016!G11/data2016!C11*1000</f>
        <v>1.4678339169584791</v>
      </c>
      <c r="E10" s="256">
        <f>data2017!G11/data2017!C11*1000</f>
        <v>1.4148221343873517</v>
      </c>
      <c r="F10" s="256">
        <f>data2018!G11/data2018!C11*1000</f>
        <v>1.3994859330500866</v>
      </c>
      <c r="G10" s="256">
        <f>data2019!G11/data2019!C11*1000</f>
        <v>1.3989530402788537</v>
      </c>
      <c r="H10" s="258">
        <f>data2020!G11/data2020!C11*1000</f>
        <v>1.3753886694286539</v>
      </c>
      <c r="I10" s="258">
        <f>data2021!G11/data2021!C11*1000</f>
        <v>1.3814186758515117</v>
      </c>
      <c r="J10" s="257">
        <f>data2022!G11/data2022!C11*1000</f>
        <v>1.403155293670405</v>
      </c>
    </row>
    <row r="11" spans="1:10" ht="16.5" customHeight="1" x14ac:dyDescent="0.25"/>
    <row r="12" spans="1:10" ht="24" thickBot="1" x14ac:dyDescent="0.4">
      <c r="A12" s="1" t="s">
        <v>179</v>
      </c>
    </row>
    <row r="13" spans="1:10" ht="19.5" thickBot="1" x14ac:dyDescent="0.35">
      <c r="A13" s="6"/>
      <c r="B13" s="161">
        <v>2014</v>
      </c>
      <c r="C13" s="161">
        <v>2015</v>
      </c>
      <c r="D13" s="161">
        <v>2016</v>
      </c>
      <c r="E13" s="161">
        <v>2017</v>
      </c>
      <c r="F13" s="161">
        <v>2018</v>
      </c>
      <c r="G13" s="161">
        <v>2019</v>
      </c>
      <c r="H13" s="161">
        <v>2020</v>
      </c>
      <c r="I13" s="161">
        <v>2021</v>
      </c>
      <c r="J13" s="161">
        <v>2022</v>
      </c>
    </row>
    <row r="14" spans="1:10" ht="16.5" customHeight="1" x14ac:dyDescent="0.25">
      <c r="A14" s="3" t="s">
        <v>1</v>
      </c>
      <c r="B14" s="7">
        <v>0.88768356710541074</v>
      </c>
      <c r="C14" s="9">
        <f>(data2015!K4-data2015!N4)/data2015!C4*1000</f>
        <v>0.94637751169521012</v>
      </c>
      <c r="D14" s="9">
        <f>(data2016!K4-data2016!N4)/data2016!C4*1000</f>
        <v>0.98813172002562633</v>
      </c>
      <c r="E14" s="9">
        <f>(data2017!K4-data2017!N4)/data2017!C4*1000</f>
        <v>1.0753075064113096</v>
      </c>
      <c r="F14" s="9">
        <f>(data2018!K4-data2018!N4)/data2018!C4*1000</f>
        <v>1.1902023068572416</v>
      </c>
      <c r="G14" s="9">
        <f>(data2019!K4-data2019!N4)/data2019!C4*1000</f>
        <v>1.1677153952616652</v>
      </c>
      <c r="H14" s="154">
        <f>(data2020!K4-data2020!N4)/data2020!C4*1000</f>
        <v>1.1703425214720093</v>
      </c>
      <c r="I14" s="186">
        <f>(data2021!K4-data2021!N4)/data2021!C4*1000</f>
        <v>1.2159434507158655</v>
      </c>
      <c r="J14" s="10">
        <f>(data2022!K4-data2022!N4)/data2022!C4*1000</f>
        <v>1.2606499553151085</v>
      </c>
    </row>
    <row r="15" spans="1:10" ht="16.5" customHeight="1" x14ac:dyDescent="0.25">
      <c r="A15" s="4" t="s">
        <v>2</v>
      </c>
      <c r="B15" s="8"/>
      <c r="C15" s="9">
        <f>(data2015!K5-data2015!N5)/data2015!C5*1000</f>
        <v>0.43372770239365754</v>
      </c>
      <c r="D15" s="9">
        <f>(data2016!K5-data2016!N5)/data2016!C5*1000</f>
        <v>0.50843500229534211</v>
      </c>
      <c r="E15" s="9">
        <f>(data2017!K5-data2017!N5)/data2017!C5*1000</f>
        <v>0.60839594568402333</v>
      </c>
      <c r="F15" s="9">
        <f>(data2018!K5-data2018!N5)/data2018!C5*1000</f>
        <v>0.71028517081565801</v>
      </c>
      <c r="G15" s="9">
        <f>(data2019!K5-data2019!N5)/data2019!C5*1000</f>
        <v>0.93596648848436692</v>
      </c>
      <c r="H15" s="154">
        <f>(data2020!K5-data2020!N5)/data2020!C5*1000</f>
        <v>0.98023409329447819</v>
      </c>
      <c r="I15" s="154">
        <f>(data2021!K5-data2021!N5)/data2021!C5*1000</f>
        <v>1.1052758830932063</v>
      </c>
      <c r="J15" s="10">
        <f>(data2022!K5-data2022!N5)/data2022!C5*1000</f>
        <v>1.1411810959056552</v>
      </c>
    </row>
    <row r="16" spans="1:10" ht="16.5" customHeight="1" x14ac:dyDescent="0.25">
      <c r="A16" s="4" t="s">
        <v>3</v>
      </c>
      <c r="B16" s="8">
        <v>0.99602449160259976</v>
      </c>
      <c r="C16" s="9">
        <f>(data2015!K6-data2015!N6)/data2015!C6*1000</f>
        <v>1.038760718370465</v>
      </c>
      <c r="D16" s="9">
        <f>(data2016!K6-data2016!N6)/data2016!C6*1000</f>
        <v>1.0448282184297886</v>
      </c>
      <c r="E16" s="9">
        <f>(data2017!K6-data2017!N6)/data2017!C6*1000</f>
        <v>1.1270450150127478</v>
      </c>
      <c r="F16" s="9">
        <f>(data2018!K6-data2018!N6)/data2018!C6*1000</f>
        <v>1.1417347735622796</v>
      </c>
      <c r="G16" s="9">
        <f>(data2019!K6-data2019!N6)/data2019!C6*1000</f>
        <v>1.1691689778567358</v>
      </c>
      <c r="H16" s="154">
        <f>(data2020!K6-data2020!N6)/data2020!C6*1000</f>
        <v>1.1746012183686669</v>
      </c>
      <c r="I16" s="154">
        <f>(data2021!K6-data2021!N6)/data2021!C6*1000</f>
        <v>1.1913685796994038</v>
      </c>
      <c r="J16" s="10">
        <f>(data2022!K6-data2022!N6)/data2022!C6*1000</f>
        <v>1.2128248955757766</v>
      </c>
    </row>
    <row r="17" spans="1:10" ht="16.5" customHeight="1" x14ac:dyDescent="0.25">
      <c r="A17" s="4" t="s">
        <v>4</v>
      </c>
      <c r="B17" s="8">
        <v>0.72622303251291398</v>
      </c>
      <c r="C17" s="9">
        <f>(data2015!K7-data2015!N7)/data2015!C7*1000</f>
        <v>0.81195925768880306</v>
      </c>
      <c r="D17" s="9">
        <f>(data2016!K7-data2016!N7)/data2016!C7*1000</f>
        <v>0.89848056296900536</v>
      </c>
      <c r="E17" s="9">
        <f>(data2017!K7-data2017!N7)/data2017!C7*1000</f>
        <v>0.94131152245659355</v>
      </c>
      <c r="F17" s="9">
        <f>(data2018!K7-data2018!N7)/data2018!C7*1000</f>
        <v>0.97481449112162488</v>
      </c>
      <c r="G17" s="9">
        <f>(data2019!K7-data2019!N7)/data2019!C7*1000</f>
        <v>0.97491582768980645</v>
      </c>
      <c r="H17" s="154">
        <f>(data2020!K7-data2020!N7)/data2020!C7*1000</f>
        <v>0.98971778129677446</v>
      </c>
      <c r="I17" s="154">
        <f>(data2021!K7-data2021!N7)/data2021!C7*1000</f>
        <v>1.0152877889051901</v>
      </c>
      <c r="J17" s="10">
        <f>(data2022!K7-data2022!N7)/data2022!C7*1000</f>
        <v>1.0470448062967108</v>
      </c>
    </row>
    <row r="18" spans="1:10" ht="16.5" customHeight="1" x14ac:dyDescent="0.25">
      <c r="A18" s="4" t="s">
        <v>5</v>
      </c>
      <c r="B18" s="8">
        <v>0.51356930668143597</v>
      </c>
      <c r="C18" s="9">
        <f>(data2015!K8-data2015!N8)/data2015!C8*1000</f>
        <v>0.58101827515786275</v>
      </c>
      <c r="D18" s="9">
        <f>(data2016!K8-data2016!N8)/data2016!C8*1000</f>
        <v>0.82354075347312672</v>
      </c>
      <c r="E18" s="9">
        <f>(data2017!K8-data2017!N8)/data2017!C8*1000</f>
        <v>0.8865894429168224</v>
      </c>
      <c r="F18" s="9">
        <f>(data2018!K8-data2018!N8)/data2018!C8*1000</f>
        <v>0.97501625027083794</v>
      </c>
      <c r="G18" s="9">
        <f>(data2019!K8-data2019!N8)/data2019!C8*1000</f>
        <v>0.96924266449998031</v>
      </c>
      <c r="H18" s="154">
        <f>(data2020!K8-data2020!N8)/data2020!C8*1000</f>
        <v>1.0215384030301764</v>
      </c>
      <c r="I18" s="154">
        <f>(data2021!K8-data2021!N8)/data2021!C8*1000</f>
        <v>0.95641386384270455</v>
      </c>
      <c r="J18" s="10">
        <f>(data2022!K8-data2022!N8)/data2022!C8*1000</f>
        <v>0.96760077493032426</v>
      </c>
    </row>
    <row r="19" spans="1:10" ht="16.5" customHeight="1" x14ac:dyDescent="0.25">
      <c r="A19" s="4" t="s">
        <v>6</v>
      </c>
      <c r="B19" s="8">
        <v>0.61743648012265906</v>
      </c>
      <c r="C19" s="9">
        <f>(data2015!K9-data2015!N9)/data2015!C9*1000</f>
        <v>0.64800499072547624</v>
      </c>
      <c r="D19" s="9">
        <f>(data2016!K9-data2016!N9)/data2016!C9*1000</f>
        <v>0.69942666606739556</v>
      </c>
      <c r="E19" s="9">
        <f>(data2017!K9-data2017!N9)/data2017!C9*1000</f>
        <v>0.7241978268369017</v>
      </c>
      <c r="F19" s="9">
        <f>(data2018!K9-data2018!N9)/data2018!C9*1000</f>
        <v>0.81812829792168307</v>
      </c>
      <c r="G19" s="9">
        <f>(data2019!K9-data2019!N9)/data2019!C9*1000</f>
        <v>0.87108289282020268</v>
      </c>
      <c r="H19" s="154">
        <f>(data2020!K9-data2020!N9)/data2020!C9*1000</f>
        <v>0.90721899502088932</v>
      </c>
      <c r="I19" s="154">
        <f>(data2021!K9-data2021!N9)/data2021!C9*1000</f>
        <v>0.95762719716835143</v>
      </c>
      <c r="J19" s="10">
        <f>(data2022!K9-data2022!N9)/data2022!C9*1000</f>
        <v>1.0003762235131306</v>
      </c>
    </row>
    <row r="20" spans="1:10" ht="16.5" customHeight="1" x14ac:dyDescent="0.25">
      <c r="A20" s="4" t="s">
        <v>7</v>
      </c>
      <c r="B20" s="8">
        <v>0.77149859789438313</v>
      </c>
      <c r="C20" s="9">
        <f>(data2015!K10-data2015!N10)/data2015!C10*1000</f>
        <v>0.84851778438181158</v>
      </c>
      <c r="D20" s="9">
        <f>(data2016!K10-data2016!N10)/data2016!C10*1000</f>
        <v>0.86812812455241262</v>
      </c>
      <c r="E20" s="9">
        <f>(data2017!K10-data2017!N10)/data2017!C10*1000</f>
        <v>0.90399064091750192</v>
      </c>
      <c r="F20" s="9">
        <f>(data2018!K10-data2018!N10)/data2018!C10*1000</f>
        <v>0.924763850617771</v>
      </c>
      <c r="G20" s="9">
        <f>(data2019!K10-data2019!N10)/data2019!C10*1000</f>
        <v>0.95555636779631481</v>
      </c>
      <c r="H20" s="154">
        <f>(data2020!K10-data2020!N10)/data2020!C10*1000</f>
        <v>0.96359671438733085</v>
      </c>
      <c r="I20" s="154">
        <f>(data2021!K10-data2021!N10)/data2021!C10*1000</f>
        <v>0.99614164719227638</v>
      </c>
      <c r="J20" s="10">
        <f>(data2022!K10-data2022!N10)/data2022!C10*1000</f>
        <v>0.98158940704232533</v>
      </c>
    </row>
    <row r="21" spans="1:10" ht="16.5" customHeight="1" thickBot="1" x14ac:dyDescent="0.3">
      <c r="A21" s="5" t="s">
        <v>8</v>
      </c>
      <c r="B21" s="11">
        <v>0.92243767313019387</v>
      </c>
      <c r="C21" s="256">
        <f>(data2015!K11-data2015!N11)/data2015!C11*1000</f>
        <v>0.97969749264034112</v>
      </c>
      <c r="D21" s="256">
        <f>(data2016!K11-data2016!N11)/data2016!C11*1000</f>
        <v>1.0064032016008004</v>
      </c>
      <c r="E21" s="256">
        <f>(data2017!K11-data2017!N11)/data2017!C11*1000</f>
        <v>1.0159090909090909</v>
      </c>
      <c r="F21" s="256">
        <f>(data2018!K11-data2018!N11)/data2018!C11*1000</f>
        <v>1.0743696228367325</v>
      </c>
      <c r="G21" s="256">
        <f>(data2019!K11-data2019!N11)/data2019!C11*1000</f>
        <v>1.101155402788536</v>
      </c>
      <c r="H21" s="258">
        <f>(data2020!K11-data2020!N11)/data2020!C11*1000</f>
        <v>1.1122642836496772</v>
      </c>
      <c r="I21" s="258">
        <f>(data2021!K11-data2021!N11)/data2021!C11*1000</f>
        <v>1.1319061423650976</v>
      </c>
      <c r="J21" s="257">
        <f>(data2022!K11-data2022!N11)/data2022!C11*1000</f>
        <v>1.1827599315719444</v>
      </c>
    </row>
    <row r="23" spans="1:10" ht="24" thickBot="1" x14ac:dyDescent="0.4">
      <c r="A23" s="1" t="s">
        <v>180</v>
      </c>
    </row>
    <row r="24" spans="1:10" ht="19.5" thickBot="1" x14ac:dyDescent="0.35">
      <c r="A24" s="6"/>
      <c r="B24" s="161">
        <v>2014</v>
      </c>
      <c r="C24" s="161">
        <v>2015</v>
      </c>
      <c r="D24" s="161">
        <v>2016</v>
      </c>
      <c r="E24" s="161">
        <v>2017</v>
      </c>
      <c r="F24" s="161">
        <v>2018</v>
      </c>
      <c r="G24" s="161">
        <v>2019</v>
      </c>
      <c r="H24" s="161">
        <v>2020</v>
      </c>
      <c r="I24" s="161">
        <v>2021</v>
      </c>
      <c r="J24" s="161">
        <v>2022</v>
      </c>
    </row>
    <row r="25" spans="1:10" ht="18.75" customHeight="1" x14ac:dyDescent="0.25">
      <c r="A25" s="3" t="s">
        <v>1</v>
      </c>
      <c r="B25" s="48">
        <v>190.68981388638829</v>
      </c>
      <c r="C25" s="50">
        <f>data2015!Q4/data2015!C4/12*1000000</f>
        <v>197.20527448328451</v>
      </c>
      <c r="D25" s="50">
        <f>data2016!Q4/data2016!C4/12*1000000</f>
        <v>196.57831673760651</v>
      </c>
      <c r="E25" s="50">
        <f>data2017!Q4/data2017!C4/12*1000000</f>
        <v>211.63655110814875</v>
      </c>
      <c r="F25" s="50">
        <f>data2018!Q4/data2018!C4/12*1000000</f>
        <v>212.16730447113815</v>
      </c>
      <c r="G25" s="50">
        <f>data2019!Q4/data2019!C4/12*1000000</f>
        <v>219.87601644284345</v>
      </c>
      <c r="H25" s="50">
        <f>data2020!Q4/data2020!C4/12*1000000</f>
        <v>255.16460376529454</v>
      </c>
      <c r="I25" s="50">
        <f>data2021!Q4/data2021!C4/12*1000000</f>
        <v>254.60521925739457</v>
      </c>
      <c r="J25" s="51">
        <f>data2022!Q4/data2022!C4/12*1000000</f>
        <v>239.12114733979092</v>
      </c>
    </row>
    <row r="26" spans="1:10" ht="15.75" customHeight="1" x14ac:dyDescent="0.25">
      <c r="A26" s="4" t="s">
        <v>2</v>
      </c>
      <c r="B26" s="49">
        <v>192.2680086592942</v>
      </c>
      <c r="C26" s="50">
        <f>data2015!Q5/data2015!C5/12*1000000</f>
        <v>199.90238948868148</v>
      </c>
      <c r="D26" s="50">
        <f>data2016!Q5/data2016!C5/12*1000000</f>
        <v>196.79820098378855</v>
      </c>
      <c r="E26" s="50">
        <f>data2017!Q5/data2017!C5/12*1000000</f>
        <v>216.91258426445495</v>
      </c>
      <c r="F26" s="50">
        <f>data2018!Q5/data2018!C5/12*1000000</f>
        <v>222.42015267482878</v>
      </c>
      <c r="G26" s="50">
        <f>data2019!Q5/data2019!C5/12*1000000</f>
        <v>222.47665207293267</v>
      </c>
      <c r="H26" s="50">
        <f>data2020!Q5/data2020!C5/12*1000000</f>
        <v>246.21432243743698</v>
      </c>
      <c r="I26" s="50">
        <f>data2021!Q5/data2021!C5/12*1000000</f>
        <v>268.44389603452606</v>
      </c>
      <c r="J26" s="51">
        <f>data2022!Q5/data2022!C5/12*1000000</f>
        <v>257.16709163829267</v>
      </c>
    </row>
    <row r="27" spans="1:10" ht="15.75" customHeight="1" x14ac:dyDescent="0.25">
      <c r="A27" s="4" t="s">
        <v>3</v>
      </c>
      <c r="B27" s="49">
        <v>232.99967426648581</v>
      </c>
      <c r="C27" s="50">
        <f>data2015!Q6/data2015!C6/12*1000000</f>
        <v>230.62310335049537</v>
      </c>
      <c r="D27" s="50">
        <f>data2016!Q6/data2016!C6/12*1000000</f>
        <v>229.01423152945102</v>
      </c>
      <c r="E27" s="50">
        <f>data2017!Q6/data2017!C6/12*1000000</f>
        <v>224.68304808144634</v>
      </c>
      <c r="F27" s="50">
        <f>data2018!Q6/data2018!C6/12*1000000</f>
        <v>221.49050514635439</v>
      </c>
      <c r="G27" s="50">
        <f>data2019!Q6/data2019!C6/12*1000000</f>
        <v>212.17581502178226</v>
      </c>
      <c r="H27" s="50">
        <f>data2020!Q6/data2020!C6/12*1000000</f>
        <v>248.26250879520308</v>
      </c>
      <c r="I27" s="50">
        <f>data2021!Q6/data2021!C6/12*1000000</f>
        <v>244.50692270457131</v>
      </c>
      <c r="J27" s="51">
        <f>data2022!Q6/data2022!C6/12*1000000</f>
        <v>235.13829827311105</v>
      </c>
    </row>
    <row r="28" spans="1:10" ht="15.75" customHeight="1" x14ac:dyDescent="0.25">
      <c r="A28" s="4" t="s">
        <v>4</v>
      </c>
      <c r="B28" s="49">
        <v>198.2680036463081</v>
      </c>
      <c r="C28" s="50">
        <f>data2015!Q7/data2015!C7/12*1000000</f>
        <v>199.73195320307903</v>
      </c>
      <c r="D28" s="50">
        <f>data2016!Q7/data2016!C7/12*1000000</f>
        <v>203.68514955465119</v>
      </c>
      <c r="E28" s="50">
        <f>data2017!Q7/data2017!C7/12*1000000</f>
        <v>204.71612378629166</v>
      </c>
      <c r="F28" s="50">
        <f>data2018!Q7/data2018!C7/12*1000000</f>
        <v>207.98843668327774</v>
      </c>
      <c r="G28" s="50">
        <f>data2019!Q7/data2019!C7/12*1000000</f>
        <v>213.29144399222994</v>
      </c>
      <c r="H28" s="50">
        <f>data2020!Q7/data2020!C7/12*1000000</f>
        <v>253.98237127341878</v>
      </c>
      <c r="I28" s="50">
        <f>data2021!Q7/data2021!C7/12*1000000</f>
        <v>251.82858114860412</v>
      </c>
      <c r="J28" s="51">
        <f>data2022!Q7/data2022!C7/12*1000000</f>
        <v>245.85781165916197</v>
      </c>
    </row>
    <row r="29" spans="1:10" ht="15.75" customHeight="1" x14ac:dyDescent="0.25">
      <c r="A29" s="4" t="s">
        <v>5</v>
      </c>
      <c r="B29" s="49">
        <v>273.94558850678891</v>
      </c>
      <c r="C29" s="50">
        <f>data2015!Q8/data2015!C8/12*1000000</f>
        <v>290.890049909673</v>
      </c>
      <c r="D29" s="50">
        <f>data2016!Q8/data2016!C8/12*1000000</f>
        <v>290.49553975250706</v>
      </c>
      <c r="E29" s="50">
        <f>data2017!Q8/data2017!C8/12*1000000</f>
        <v>284.24281556682189</v>
      </c>
      <c r="F29" s="50">
        <f>data2018!Q8/data2018!C8/12*1000000</f>
        <v>284.20612565764986</v>
      </c>
      <c r="G29" s="50">
        <f>data2019!Q8/data2019!C8/12*1000000</f>
        <v>245.58690552636065</v>
      </c>
      <c r="H29" s="50">
        <f>data2020!Q8/data2020!C8/12*1000000</f>
        <v>272.90322728313919</v>
      </c>
      <c r="I29" s="50">
        <f>data2021!Q8/data2021!C8/12*1000000</f>
        <v>287.43950664540591</v>
      </c>
      <c r="J29" s="51">
        <f>data2022!Q8/data2022!C8/12*1000000</f>
        <v>271.99388779371446</v>
      </c>
    </row>
    <row r="30" spans="1:10" ht="15.75" customHeight="1" x14ac:dyDescent="0.25">
      <c r="A30" s="4" t="s">
        <v>6</v>
      </c>
      <c r="B30" s="49">
        <v>233.3226097908225</v>
      </c>
      <c r="C30" s="50">
        <f>data2015!Q9/data2015!C9/12*1000000</f>
        <v>242.47969632829484</v>
      </c>
      <c r="D30" s="50">
        <f>data2016!Q9/data2016!C9/12*1000000</f>
        <v>250.68143682745858</v>
      </c>
      <c r="E30" s="50">
        <f>data2017!Q9/data2017!C9/12*1000000</f>
        <v>253.0378725819576</v>
      </c>
      <c r="F30" s="50">
        <f>data2018!Q9/data2018!C9/12*1000000</f>
        <v>254.480974290407</v>
      </c>
      <c r="G30" s="50">
        <f>data2019!Q9/data2019!C9/12*1000000</f>
        <v>259.31519743458517</v>
      </c>
      <c r="H30" s="50">
        <f>data2020!Q9/data2020!C9/12*1000000</f>
        <v>303.68878650870869</v>
      </c>
      <c r="I30" s="50">
        <f>data2021!Q9/data2021!C9/12*1000000</f>
        <v>295.77711744627044</v>
      </c>
      <c r="J30" s="51">
        <f>data2022!Q9/data2022!C9/12*1000000</f>
        <v>280.04933796083589</v>
      </c>
    </row>
    <row r="31" spans="1:10" ht="15.75" customHeight="1" x14ac:dyDescent="0.25">
      <c r="A31" s="4" t="s">
        <v>7</v>
      </c>
      <c r="B31" s="49">
        <v>220.45624925874691</v>
      </c>
      <c r="C31" s="50">
        <f>data2015!Q10/data2015!C10/12*1000000</f>
        <v>224.07037008801012</v>
      </c>
      <c r="D31" s="50">
        <f>data2016!Q10/data2016!C10/12*1000000</f>
        <v>224.7864390597322</v>
      </c>
      <c r="E31" s="50">
        <f>data2017!Q10/data2017!C10/12*1000000</f>
        <v>224.55891751367074</v>
      </c>
      <c r="F31" s="50">
        <f>data2018!Q10/data2018!C10/12*1000000</f>
        <v>224.66200240786918</v>
      </c>
      <c r="G31" s="50">
        <f>data2019!Q10/data2019!C10/12*1000000</f>
        <v>228.22347298079973</v>
      </c>
      <c r="H31" s="50">
        <f>data2020!Q10/data2020!C10/12*1000000</f>
        <v>274.52979197933786</v>
      </c>
      <c r="I31" s="50">
        <f>data2021!Q10/data2021!C10/12*1000000</f>
        <v>270.16989336629115</v>
      </c>
      <c r="J31" s="51">
        <f>data2022!Q10/data2022!C10/12*1000000</f>
        <v>259.36253451149503</v>
      </c>
    </row>
    <row r="32" spans="1:10" ht="15.75" customHeight="1" thickBot="1" x14ac:dyDescent="0.3">
      <c r="A32" s="5" t="s">
        <v>8</v>
      </c>
      <c r="B32" s="52">
        <v>227.7367395095927</v>
      </c>
      <c r="C32" s="254">
        <f>data2015!Q11/data2015!C11/12*1000000</f>
        <v>251.03204412411597</v>
      </c>
      <c r="D32" s="254">
        <f>data2016!Q11/data2016!C11/12*1000000</f>
        <v>263.99032849758214</v>
      </c>
      <c r="E32" s="254">
        <f>data2017!Q11/data2017!C11/12*1000000</f>
        <v>271.09683794466406</v>
      </c>
      <c r="F32" s="254">
        <f>data2018!Q11/data2018!C11/12*1000000</f>
        <v>281.88639794881522</v>
      </c>
      <c r="G32" s="254">
        <f>data2019!Q11/data2019!C11/12*1000000</f>
        <v>292.82003856829328</v>
      </c>
      <c r="H32" s="254">
        <f>data2020!Q11/data2020!C11/12*1000000</f>
        <v>322.35764925972319</v>
      </c>
      <c r="I32" s="254">
        <f>data2021!Q11/data2021!C11/12*1000000</f>
        <v>332.30123899732115</v>
      </c>
      <c r="J32" s="255">
        <f>data2022!Q11/data2022!C11/12*1000000</f>
        <v>309.89038839257427</v>
      </c>
    </row>
    <row r="33" spans="1:10" ht="16.5" customHeight="1" x14ac:dyDescent="0.25"/>
    <row r="34" spans="1:10" ht="24" thickBot="1" x14ac:dyDescent="0.4">
      <c r="A34" s="1" t="s">
        <v>181</v>
      </c>
    </row>
    <row r="35" spans="1:10" ht="24" customHeight="1" thickBot="1" x14ac:dyDescent="0.35">
      <c r="A35" s="6"/>
      <c r="B35" s="161">
        <v>2014</v>
      </c>
      <c r="C35" s="161">
        <v>2015</v>
      </c>
      <c r="D35" s="161">
        <v>2016</v>
      </c>
      <c r="E35" s="161">
        <v>2017</v>
      </c>
      <c r="F35" s="161">
        <v>2018</v>
      </c>
      <c r="G35" s="161">
        <v>2019</v>
      </c>
      <c r="H35" s="161">
        <v>2020</v>
      </c>
      <c r="I35" s="161">
        <v>2021</v>
      </c>
      <c r="J35" s="161">
        <v>2022</v>
      </c>
    </row>
    <row r="36" spans="1:10" ht="18.75" customHeight="1" x14ac:dyDescent="0.25">
      <c r="A36" s="3" t="s">
        <v>1</v>
      </c>
      <c r="B36" s="53">
        <v>1.7461340581612701</v>
      </c>
      <c r="C36" s="55">
        <f>data2015!W4/data2015!C4/12*1024</f>
        <v>3.1786446168136067</v>
      </c>
      <c r="D36" s="55">
        <f>data2016!W4/data2016!C4/12*1024</f>
        <v>5.4374837614824338</v>
      </c>
      <c r="E36" s="55">
        <f>data2017!W4/data2017!C4/12*1024</f>
        <v>7.5596265359438677</v>
      </c>
      <c r="F36" s="55">
        <f>data2018!W4/data2018!C4/12*1024</f>
        <v>9.9524404611150175</v>
      </c>
      <c r="G36" s="55">
        <f>data2019!W4/data2019!C4/12*1024</f>
        <v>13.164800220843318</v>
      </c>
      <c r="H36" s="156">
        <f>data2020!W4/data2020!C4/12*1024</f>
        <v>17.832443284329653</v>
      </c>
      <c r="I36" s="156">
        <f>data2021!W4/data2021!C4/12*1024</f>
        <v>22.44170603626748</v>
      </c>
      <c r="J36" s="56">
        <f>data2022!W4/data2022!C4/12*1024</f>
        <v>26.732423408927385</v>
      </c>
    </row>
    <row r="37" spans="1:10" ht="15.75" customHeight="1" x14ac:dyDescent="0.25">
      <c r="A37" s="4" t="s">
        <v>2</v>
      </c>
      <c r="B37" s="54">
        <v>2.0302500397861518</v>
      </c>
      <c r="C37" s="55">
        <f>data2015!W5/data2015!C5/12*1024</f>
        <v>3.0108344701276635</v>
      </c>
      <c r="D37" s="55">
        <f>data2016!W5/data2016!C5/12*1024</f>
        <v>5.0438100836651953</v>
      </c>
      <c r="E37" s="55">
        <f>data2017!W5/data2017!C5/12*1024</f>
        <v>9.4989699766657498</v>
      </c>
      <c r="F37" s="55">
        <f>data2018!W5/data2018!C5/12*1024</f>
        <v>14.203313154491427</v>
      </c>
      <c r="G37" s="55">
        <f>data2019!W5/data2019!C5/12*1024</f>
        <v>19.230519163814847</v>
      </c>
      <c r="H37" s="156">
        <f>data2020!W5/data2020!C5/12*1024</f>
        <v>26.349990640065126</v>
      </c>
      <c r="I37" s="156">
        <f>data2021!W5/data2021!C5/12*1024</f>
        <v>34.167345279855788</v>
      </c>
      <c r="J37" s="56">
        <f>data2022!W5/data2022!C5/12*1024</f>
        <v>42.782669536515364</v>
      </c>
    </row>
    <row r="38" spans="1:10" ht="15.75" customHeight="1" x14ac:dyDescent="0.25">
      <c r="A38" s="4" t="s">
        <v>3</v>
      </c>
      <c r="B38" s="54">
        <v>4.7973627464543824</v>
      </c>
      <c r="C38" s="55">
        <f>data2015!W6/data2015!C6/12*1024</f>
        <v>9.2334286077374674</v>
      </c>
      <c r="D38" s="55">
        <f>data2016!W6/data2016!C6/12*1024</f>
        <v>15.475573521351535</v>
      </c>
      <c r="E38" s="55">
        <f>data2017!W6/data2017!C6/12*1024</f>
        <v>23.06419570970321</v>
      </c>
      <c r="F38" s="55">
        <f>data2018!W6/data2018!C6/12*1024</f>
        <v>30.189514561558443</v>
      </c>
      <c r="G38" s="55">
        <f>data2019!W6/data2019!C6/12*1024</f>
        <v>36.33292044414425</v>
      </c>
      <c r="H38" s="156">
        <f>data2020!W6/data2020!C6/12*1024</f>
        <v>46.984048734746672</v>
      </c>
      <c r="I38" s="156">
        <f>data2021!W6/data2021!C6/12*1024</f>
        <v>55.9486631288487</v>
      </c>
      <c r="J38" s="56">
        <f>data2022!W6/data2022!C6/12*1024</f>
        <v>63.32142560888451</v>
      </c>
    </row>
    <row r="39" spans="1:10" ht="15.75" customHeight="1" x14ac:dyDescent="0.25">
      <c r="A39" s="4" t="s">
        <v>4</v>
      </c>
      <c r="B39" s="54">
        <v>1.5816874303656441</v>
      </c>
      <c r="C39" s="55">
        <f>data2015!W7/data2015!C7/12*1024</f>
        <v>2.6239315468224826</v>
      </c>
      <c r="D39" s="55">
        <f>data2016!W7/data2016!C7/12*1024</f>
        <v>4.1997188307536497</v>
      </c>
      <c r="E39" s="55">
        <f>data2017!W7/data2017!C7/12*1024</f>
        <v>6.2117376955086812</v>
      </c>
      <c r="F39" s="55">
        <f>data2018!W7/data2018!C7/12*1024</f>
        <v>8.7381623999858071</v>
      </c>
      <c r="G39" s="55">
        <f>data2019!W7/data2019!C7/12*1024</f>
        <v>12.851298331566584</v>
      </c>
      <c r="H39" s="156">
        <f>data2020!W7/data2020!C7/12*1024</f>
        <v>18.951676464420775</v>
      </c>
      <c r="I39" s="156">
        <f>data2021!W7/data2021!C7/12*1024</f>
        <v>23.249572976689134</v>
      </c>
      <c r="J39" s="56">
        <f>data2022!W7/data2022!C7/12*1024</f>
        <v>27.854294001241325</v>
      </c>
    </row>
    <row r="40" spans="1:10" ht="15.75" customHeight="1" x14ac:dyDescent="0.25">
      <c r="A40" s="4" t="s">
        <v>5</v>
      </c>
      <c r="B40" s="54">
        <v>1.703002534279912</v>
      </c>
      <c r="C40" s="55">
        <f>data2015!W8/data2015!C8/12*1024</f>
        <v>4.683049155805163</v>
      </c>
      <c r="D40" s="55">
        <f>data2016!W8/data2016!C8/12*1024</f>
        <v>12.286612693808983</v>
      </c>
      <c r="E40" s="55">
        <f>data2017!W8/data2017!C8/12*1024</f>
        <v>13.68736116345349</v>
      </c>
      <c r="F40" s="55">
        <f>data2018!W8/data2018!C8/12*1024</f>
        <v>15.888620365894987</v>
      </c>
      <c r="G40" s="55">
        <f>data2019!W8/data2019!C8/12*1024</f>
        <v>22.27118700337671</v>
      </c>
      <c r="H40" s="156">
        <f>data2020!W8/data2020!C8/12*1024</f>
        <v>31.579936084303501</v>
      </c>
      <c r="I40" s="156">
        <f>data2021!W8/data2021!C8/12*1024</f>
        <v>42.18833320805058</v>
      </c>
      <c r="J40" s="56">
        <f>data2022!W8/data2022!C8/12*1024</f>
        <v>49.129404300636708</v>
      </c>
    </row>
    <row r="41" spans="1:10" ht="15.75" customHeight="1" x14ac:dyDescent="0.25">
      <c r="A41" s="4" t="s">
        <v>6</v>
      </c>
      <c r="B41" s="54">
        <v>0.59821333232942719</v>
      </c>
      <c r="C41" s="55">
        <f>data2015!W9/data2015!C9/12*1024</f>
        <v>0.97174169602964522</v>
      </c>
      <c r="D41" s="55">
        <f>data2016!W9/data2016!C9/12*1024</f>
        <v>2.0257326382256333</v>
      </c>
      <c r="E41" s="55">
        <f>data2017!W9/data2017!C9/12*1024</f>
        <v>5.8530886872362773</v>
      </c>
      <c r="F41" s="55">
        <f>data2018!W9/data2018!C9/12*1024</f>
        <v>9.350714197776524</v>
      </c>
      <c r="G41" s="55">
        <f>data2019!W9/data2019!C9/12*1024</f>
        <v>14.072125092606178</v>
      </c>
      <c r="H41" s="156">
        <f>data2020!W9/data2020!C9/12*1024</f>
        <v>22.433758751597704</v>
      </c>
      <c r="I41" s="156">
        <f>data2021!W9/data2021!C9/12*1024</f>
        <v>28.67329770014091</v>
      </c>
      <c r="J41" s="56">
        <f>data2022!W9/data2022!C9/12*1024</f>
        <v>34.116750034906737</v>
      </c>
    </row>
    <row r="42" spans="1:10" ht="15.75" customHeight="1" x14ac:dyDescent="0.25">
      <c r="A42" s="4" t="s">
        <v>7</v>
      </c>
      <c r="B42" s="54">
        <v>1.05115892696881</v>
      </c>
      <c r="C42" s="55">
        <f>data2015!W10/data2015!C10/12*1024</f>
        <v>1.5294810557254979</v>
      </c>
      <c r="D42" s="55">
        <f>data2016!W10/data2016!C10/12*1024</f>
        <v>2.3149471869124576</v>
      </c>
      <c r="E42" s="55">
        <f>data2017!W10/data2017!C10/12*1024</f>
        <v>3.4563070192278964</v>
      </c>
      <c r="F42" s="55">
        <f>data2018!W10/data2018!C10/12*1024</f>
        <v>4.3386848000666474</v>
      </c>
      <c r="G42" s="55">
        <f>data2019!W10/data2019!C10/12*1024</f>
        <v>5.1276642660466329</v>
      </c>
      <c r="H42" s="156">
        <f>data2020!W10/data2020!C10/12*1024</f>
        <v>6.6764153617235751</v>
      </c>
      <c r="I42" s="156">
        <f>data2021!W10/data2021!C10/12*1024</f>
        <v>8.7660547700991458</v>
      </c>
      <c r="J42" s="56">
        <f>data2022!W10/data2022!C10/12*1024</f>
        <v>10.373229256094747</v>
      </c>
    </row>
    <row r="43" spans="1:10" ht="15.75" customHeight="1" thickBot="1" x14ac:dyDescent="0.3">
      <c r="A43" s="5" t="s">
        <v>8</v>
      </c>
      <c r="B43" s="57">
        <v>3.1239850466810299</v>
      </c>
      <c r="C43" s="259">
        <f>data2015!W11/data2015!C11/12*1024</f>
        <v>3.9896025868778131</v>
      </c>
      <c r="D43" s="259">
        <f>data2016!W11/data2016!C11/12*1024</f>
        <v>5.3237184342171089</v>
      </c>
      <c r="E43" s="259">
        <f>data2017!W11/data2017!C11/12*1024</f>
        <v>6.8434734436758893</v>
      </c>
      <c r="F43" s="259">
        <f>data2018!W11/data2018!C11/12*1024</f>
        <v>8.8722886039695279</v>
      </c>
      <c r="G43" s="259">
        <f>data2019!W11/data2019!C11/12*1024</f>
        <v>11.072003693261038</v>
      </c>
      <c r="H43" s="261">
        <f>data2020!W11/data2020!C11/12*1024</f>
        <v>14.991046028583357</v>
      </c>
      <c r="I43" s="261">
        <f>data2021!W11/data2021!C11/12*1024</f>
        <v>19.19555277152698</v>
      </c>
      <c r="J43" s="260">
        <f>data2022!W11/data2022!C11/12*1024</f>
        <v>24.369227650003168</v>
      </c>
    </row>
    <row r="44" spans="1:10" ht="16.5" customHeight="1" x14ac:dyDescent="0.25"/>
    <row r="45" spans="1:10" ht="24" thickBot="1" x14ac:dyDescent="0.4">
      <c r="A45" s="1" t="s">
        <v>182</v>
      </c>
    </row>
    <row r="46" spans="1:10" ht="19.5" thickBot="1" x14ac:dyDescent="0.35">
      <c r="A46" s="6"/>
      <c r="B46" s="161">
        <v>2014</v>
      </c>
      <c r="C46" s="161">
        <v>2015</v>
      </c>
      <c r="D46" s="161">
        <v>2016</v>
      </c>
      <c r="E46" s="161">
        <v>2017</v>
      </c>
      <c r="F46" s="161">
        <v>2018</v>
      </c>
      <c r="G46" s="161">
        <v>2019</v>
      </c>
      <c r="H46" s="161">
        <v>2020</v>
      </c>
      <c r="I46" s="161">
        <v>2021</v>
      </c>
      <c r="J46" s="161">
        <v>2022</v>
      </c>
    </row>
    <row r="47" spans="1:10" ht="15.75" x14ac:dyDescent="0.25">
      <c r="A47" s="3" t="s">
        <v>1</v>
      </c>
      <c r="B47" s="58">
        <v>0.1447069331229576</v>
      </c>
      <c r="C47" s="60">
        <f>data2015!F4/data2015!C4*1000</f>
        <v>0.16452754574838221</v>
      </c>
      <c r="D47" s="60">
        <f>data2016!F4/data2016!C4*1000</f>
        <v>0.17777719021237418</v>
      </c>
      <c r="E47" s="60">
        <f>data2017!F4/data2017!C4*1000</f>
        <v>0.19943990770066369</v>
      </c>
      <c r="F47" s="60">
        <f>data2018!F4/data2018!C4*1000</f>
        <v>0.22729186864599374</v>
      </c>
      <c r="G47" s="60">
        <f>data2019!F4/data2019!C4*1000</f>
        <v>0.25003576480787559</v>
      </c>
      <c r="H47" s="154">
        <f>data2020!F4/data2020!C4*1000</f>
        <v>0.28003722435700418</v>
      </c>
      <c r="I47" s="186">
        <f>data2021!F4/data2021!C4*1000</f>
        <v>0.30701538018686236</v>
      </c>
      <c r="J47" s="61">
        <f>data2022!F4/data2022!C4*1000</f>
        <v>0.33630479714475175</v>
      </c>
    </row>
    <row r="48" spans="1:10" ht="15.75" x14ac:dyDescent="0.25">
      <c r="A48" s="4" t="s">
        <v>2</v>
      </c>
      <c r="B48" s="59">
        <v>0.12564048090607349</v>
      </c>
      <c r="C48" s="60">
        <f>data2015!F5/data2015!C5*1000</f>
        <v>0.13789220917822839</v>
      </c>
      <c r="D48" s="60">
        <f>data2016!F5/data2016!C5*1000</f>
        <v>0.17798782100587671</v>
      </c>
      <c r="E48" s="60">
        <f>data2017!F5/data2017!C5*1000</f>
        <v>0.19017660673363054</v>
      </c>
      <c r="F48" s="60">
        <f>data2018!F5/data2018!C5*1000</f>
        <v>0.21436874443320603</v>
      </c>
      <c r="G48" s="60">
        <f>data2019!F5/data2019!C5*1000</f>
        <v>0.25788577069864316</v>
      </c>
      <c r="H48" s="154">
        <f>data2020!F5/data2020!C5*1000</f>
        <v>0.29695774952859555</v>
      </c>
      <c r="I48" s="154">
        <f>data2021!F5/data2021!C5*1000</f>
        <v>0.33604771301310415</v>
      </c>
      <c r="J48" s="61">
        <f>data2022!F5/data2022!C5*1000</f>
        <v>0.36759929832987281</v>
      </c>
    </row>
    <row r="49" spans="1:10" ht="15.75" x14ac:dyDescent="0.25">
      <c r="A49" s="4" t="s">
        <v>3</v>
      </c>
      <c r="B49" s="59">
        <v>0.22113571281452221</v>
      </c>
      <c r="C49" s="60">
        <f>data2015!F6/data2015!C6*1000</f>
        <v>0.23508795205226315</v>
      </c>
      <c r="D49" s="60">
        <f>data2016!F6/data2016!C6*1000</f>
        <v>0.258027142638313</v>
      </c>
      <c r="E49" s="60">
        <f>data2017!F6/data2017!C6*1000</f>
        <v>0.2686033208081911</v>
      </c>
      <c r="F49" s="60">
        <f>data2018!F6/data2018!C6*1000</f>
        <v>0.28815210951809916</v>
      </c>
      <c r="G49" s="60">
        <f>data2019!F6/data2019!C6*1000</f>
        <v>0.29862675131015703</v>
      </c>
      <c r="H49" s="154">
        <f>data2020!F6/data2020!C6*1000</f>
        <v>0.31443171076330467</v>
      </c>
      <c r="I49" s="154">
        <f>data2021!F6/data2021!C6*1000</f>
        <v>0.2703559560588662</v>
      </c>
      <c r="J49" s="61">
        <f>data2022!F6/data2022!C6*1000</f>
        <v>0.30545219592278816</v>
      </c>
    </row>
    <row r="50" spans="1:10" ht="15.75" x14ac:dyDescent="0.25">
      <c r="A50" s="4" t="s">
        <v>4</v>
      </c>
      <c r="B50" s="59">
        <v>4.8617441507140688E-2</v>
      </c>
      <c r="C50" s="60">
        <f>data2015!F7/data2015!C7*1000</f>
        <v>6.6159643219087655E-2</v>
      </c>
      <c r="D50" s="60">
        <f>data2016!F7/data2016!C7*1000</f>
        <v>7.0932676023868851E-2</v>
      </c>
      <c r="E50" s="60">
        <f>data2017!F7/data2017!C7*1000</f>
        <v>9.1835270483570097E-2</v>
      </c>
      <c r="F50" s="60">
        <f>data2018!F7/data2018!C7*1000</f>
        <v>0.13165598012274818</v>
      </c>
      <c r="G50" s="60">
        <f>data2019!F7/data2019!C7*1000</f>
        <v>0.1482970554795762</v>
      </c>
      <c r="H50" s="154">
        <f>data2020!F7/data2020!C7*1000</f>
        <v>0.15727022278140523</v>
      </c>
      <c r="I50" s="154">
        <f>data2021!F7/data2021!C7*1000</f>
        <v>0.16478492908932407</v>
      </c>
      <c r="J50" s="61">
        <f>data2022!F7/data2022!C7*1000</f>
        <v>0.244998168961053</v>
      </c>
    </row>
    <row r="51" spans="1:10" ht="15.75" x14ac:dyDescent="0.25">
      <c r="A51" s="4" t="s">
        <v>5</v>
      </c>
      <c r="B51" s="59"/>
      <c r="C51" s="60">
        <f>data2015!F8/data2015!C8*1000</f>
        <v>6.8056336425833572E-2</v>
      </c>
      <c r="D51" s="60">
        <f>data2016!F8/data2016!C8*1000</f>
        <v>8.8199881442950059E-2</v>
      </c>
      <c r="E51" s="60">
        <f>data2017!F8/data2017!C8*1000</f>
        <v>0.15819030293443012</v>
      </c>
      <c r="F51" s="60">
        <f>data2018!F8/data2018!C8*1000</f>
        <v>0.18177386289771497</v>
      </c>
      <c r="G51" s="60">
        <f>data2019!F8/data2019!C8*1000</f>
        <v>0.19342917425662129</v>
      </c>
      <c r="H51" s="154">
        <f>data2020!F8/data2020!C8*1000</f>
        <v>0.21022351830714078</v>
      </c>
      <c r="I51" s="154">
        <f>data2021!F8/data2021!C8*1000</f>
        <v>0.24363496977486956</v>
      </c>
      <c r="J51" s="61">
        <f>data2022!F8/data2022!C8*1000</f>
        <v>0.24800744340969341</v>
      </c>
    </row>
    <row r="52" spans="1:10" ht="15.75" x14ac:dyDescent="0.25">
      <c r="A52" s="4" t="s">
        <v>6</v>
      </c>
      <c r="B52" s="59">
        <v>5.3389552075347707E-2</v>
      </c>
      <c r="C52" s="60">
        <f>data2015!F9/data2015!C9*1000</f>
        <v>6.2661023251047748E-2</v>
      </c>
      <c r="D52" s="60">
        <f>data2016!F9/data2016!C9*1000</f>
        <v>6.6013461127903184E-2</v>
      </c>
      <c r="E52" s="60">
        <f>data2017!F9/data2017!C9*1000</f>
        <v>8.9358791926094944E-2</v>
      </c>
      <c r="F52" s="60">
        <f>data2018!F9/data2018!C9*1000</f>
        <v>0.10506859963409712</v>
      </c>
      <c r="G52" s="60">
        <f>data2019!F9/data2019!C9*1000</f>
        <v>0.11607070638383159</v>
      </c>
      <c r="H52" s="154">
        <f>data2020!F9/data2020!C9*1000</f>
        <v>0.13247295827848679</v>
      </c>
      <c r="I52" s="154">
        <f>data2021!F9/data2021!C9*1000</f>
        <v>0.17423390893364854</v>
      </c>
      <c r="J52" s="61">
        <f>data2022!F9/data2022!C9*1000</f>
        <v>0.26003478319245932</v>
      </c>
    </row>
    <row r="53" spans="1:10" ht="15.75" x14ac:dyDescent="0.25">
      <c r="A53" s="4" t="s">
        <v>7</v>
      </c>
      <c r="B53" s="59">
        <v>0.1784814826429662</v>
      </c>
      <c r="C53" s="60">
        <f>data2015!F10/data2015!C10*1000</f>
        <v>0.19701782801446496</v>
      </c>
      <c r="D53" s="60">
        <f>data2016!F10/data2016!C10*1000</f>
        <v>0.235577295266268</v>
      </c>
      <c r="E53" s="60">
        <f>data2017!F10/data2017!C10*1000</f>
        <v>0.29624601014536733</v>
      </c>
      <c r="F53" s="60">
        <f>data2018!F10/data2018!C10*1000</f>
        <v>0.32664165765176012</v>
      </c>
      <c r="G53" s="60">
        <f>data2019!F10/data2019!C10*1000</f>
        <v>0.36602081384907165</v>
      </c>
      <c r="H53" s="154">
        <f>data2020!F10/data2020!C10*1000</f>
        <v>0.42745673686961516</v>
      </c>
      <c r="I53" s="154">
        <f>data2021!F10/data2021!C10*1000</f>
        <v>0.55957159735828821</v>
      </c>
      <c r="J53" s="61">
        <f>data2022!F10/data2022!C10*1000</f>
        <v>0.72003419500334243</v>
      </c>
    </row>
    <row r="54" spans="1:10" ht="16.5" thickBot="1" x14ac:dyDescent="0.3">
      <c r="A54" s="5" t="s">
        <v>8</v>
      </c>
      <c r="B54" s="62"/>
      <c r="C54" s="262"/>
      <c r="D54" s="262"/>
      <c r="E54" s="262"/>
      <c r="F54" s="262">
        <f>data2018!F11/data2018!C11*1000</f>
        <v>0</v>
      </c>
      <c r="G54" s="262">
        <f>data2019!F11/data2019!C11*1000</f>
        <v>0.31213710302091402</v>
      </c>
      <c r="H54" s="258">
        <f>data2020!F11/data2020!C11*1000</f>
        <v>0.37197437132671746</v>
      </c>
      <c r="I54" s="258">
        <f>data2021!F11/data2021!C11*1000</f>
        <v>0.46508639494833526</v>
      </c>
      <c r="J54" s="263">
        <f>data2022!F11/data2022!C11*1000</f>
        <v>0.57964265348792998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J21"/>
  <sheetViews>
    <sheetView zoomScale="90" zoomScaleNormal="90" workbookViewId="0">
      <selection activeCell="L10" sqref="L10"/>
    </sheetView>
  </sheetViews>
  <sheetFormatPr defaultColWidth="11" defaultRowHeight="15" x14ac:dyDescent="0.25"/>
  <sheetData>
    <row r="1" spans="1:10" ht="24" customHeight="1" thickBot="1" x14ac:dyDescent="0.4">
      <c r="A1" s="1" t="s">
        <v>16</v>
      </c>
    </row>
    <row r="2" spans="1:10" ht="18.75" customHeight="1" thickBot="1" x14ac:dyDescent="0.35">
      <c r="A2" s="41"/>
      <c r="B2" s="162">
        <v>2014</v>
      </c>
      <c r="C2" s="162">
        <v>2015</v>
      </c>
      <c r="D2" s="162">
        <v>2016</v>
      </c>
      <c r="E2" s="162">
        <v>2017</v>
      </c>
      <c r="F2" s="162">
        <v>2018</v>
      </c>
      <c r="G2" s="162">
        <v>2019</v>
      </c>
      <c r="H2" s="162">
        <v>2020</v>
      </c>
      <c r="I2" s="162">
        <v>2021</v>
      </c>
      <c r="J2" s="162">
        <v>2022</v>
      </c>
    </row>
    <row r="3" spans="1:10" ht="15.75" customHeight="1" x14ac:dyDescent="0.25">
      <c r="A3" s="38" t="s">
        <v>1</v>
      </c>
      <c r="B3" s="32">
        <v>0.29535321124826958</v>
      </c>
      <c r="C3" s="34">
        <f>data2015!AF4/data2015!C4*1000</f>
        <v>0.26632786958204568</v>
      </c>
      <c r="D3" s="34">
        <f>data2016!AF4/data2016!C4*1000</f>
        <v>0.24266064613137178</v>
      </c>
      <c r="E3" s="34">
        <f>data2017!AF4/data2017!C4*1000</f>
        <v>0.19009892426991676</v>
      </c>
      <c r="F3" s="34">
        <f>data2018!AF4/data2018!C4*1000</f>
        <v>0.19322947785261693</v>
      </c>
      <c r="G3" s="34">
        <f>data2019!AF4/data2019!C4*1000</f>
        <v>0.17236851235744954</v>
      </c>
      <c r="H3" s="157">
        <f>data2020!AF4/data2020!C4*1000</f>
        <v>0.1259923510863358</v>
      </c>
      <c r="I3" s="163">
        <f>data2021!AF4/data2021!C4*1000</f>
        <v>0.11927871048268697</v>
      </c>
      <c r="J3" s="252">
        <f>data2022!AF4/data2022!C4*1000</f>
        <v>0.11950199691402869</v>
      </c>
    </row>
    <row r="4" spans="1:10" ht="15.75" customHeight="1" x14ac:dyDescent="0.25">
      <c r="A4" s="39" t="s">
        <v>2</v>
      </c>
      <c r="B4" s="33">
        <v>0.19417165230938629</v>
      </c>
      <c r="C4" s="34">
        <f>data2015!AF5/data2015!C5*1000</f>
        <v>0.17566168623265743</v>
      </c>
      <c r="D4" s="34">
        <f>data2016!AF5/data2016!C5*1000</f>
        <v>0.15392397097228258</v>
      </c>
      <c r="E4" s="34">
        <f>data2017!AF5/data2017!C5*1000</f>
        <v>0.13900815955793208</v>
      </c>
      <c r="F4" s="34">
        <f>data2018!AF5/data2018!C5*1000</f>
        <v>0.12152594314699355</v>
      </c>
      <c r="G4" s="34">
        <f>data2019!AF5/data2019!C5*1000</f>
        <v>0.10455869782449043</v>
      </c>
      <c r="H4" s="157">
        <f>data2020!AF5/data2020!C5*1000</f>
        <v>9.0788591259995735E-2</v>
      </c>
      <c r="I4" s="34">
        <f>data2021!AF5/data2021!C5*1000</f>
        <v>7.7651532216645794E-2</v>
      </c>
      <c r="J4" s="253">
        <f>data2022!AF5/data2022!C5*1000</f>
        <v>6.3733816341651262E-2</v>
      </c>
    </row>
    <row r="5" spans="1:10" ht="15.75" customHeight="1" x14ac:dyDescent="0.25">
      <c r="A5" s="39" t="s">
        <v>3</v>
      </c>
      <c r="B5" s="33">
        <v>0.1171471007554617</v>
      </c>
      <c r="C5" s="34">
        <f>data2015!AF6/data2015!C6*1000</f>
        <v>9.9137865051497021E-2</v>
      </c>
      <c r="D5" s="34">
        <f>data2016!AF6/data2016!C6*1000</f>
        <v>8.3041129708245801E-2</v>
      </c>
      <c r="E5" s="34">
        <f>data2017!AF6/data2017!C6*1000</f>
        <v>6.8602740044254207E-2</v>
      </c>
      <c r="F5" s="34">
        <f>data2018!AF6/data2018!C6*1000</f>
        <v>5.8536560612796239E-2</v>
      </c>
      <c r="G5" s="34">
        <f>data2019!AF6/data2019!C6*1000</f>
        <v>4.8685209759049837E-2</v>
      </c>
      <c r="H5" s="157">
        <f>data2020!AF6/data2020!C6*1000</f>
        <v>4.0659272943530778E-2</v>
      </c>
      <c r="I5" s="34">
        <f>data2021!AF6/data2021!C6*1000</f>
        <v>3.7309121936123534E-2</v>
      </c>
      <c r="J5" s="253">
        <f>data2022!AF6/data2022!C6*1000</f>
        <v>3.2521674977661563E-2</v>
      </c>
    </row>
    <row r="6" spans="1:10" ht="15.75" customHeight="1" x14ac:dyDescent="0.25">
      <c r="A6" s="39" t="s">
        <v>4</v>
      </c>
      <c r="B6" s="33">
        <v>0.43451838347006988</v>
      </c>
      <c r="C6" s="34">
        <f>data2015!AF7/data2015!C7*1000</f>
        <v>0.42703042441411121</v>
      </c>
      <c r="D6" s="34">
        <f>data2016!AF7/data2016!C7*1000</f>
        <v>0.40195183080192348</v>
      </c>
      <c r="E6" s="34">
        <f>data2017!AF7/data2017!C7*1000</f>
        <v>0.37882049074472662</v>
      </c>
      <c r="F6" s="34">
        <f>data2018!AF7/data2018!C7*1000</f>
        <v>0.34454650117229846</v>
      </c>
      <c r="G6" s="34">
        <f>data2019!AF7/data2019!C7*1000</f>
        <v>0.31581780333613452</v>
      </c>
      <c r="H6" s="157">
        <f>data2020!AF7/data2020!C7*1000</f>
        <v>0.29013644547604067</v>
      </c>
      <c r="I6" s="34">
        <f>data2021!AF7/data2021!C7*1000</f>
        <v>0.26578214369245817</v>
      </c>
      <c r="J6" s="253">
        <f>data2022!AF7/data2022!C7*1000</f>
        <v>0.23984031277239926</v>
      </c>
    </row>
    <row r="7" spans="1:10" ht="15.75" customHeight="1" x14ac:dyDescent="0.25">
      <c r="A7" s="39" t="s">
        <v>5</v>
      </c>
      <c r="B7" s="33">
        <v>0.2044207240320226</v>
      </c>
      <c r="C7" s="34">
        <f>data2015!AF8/data2015!C8*1000</f>
        <v>0.15998317891147443</v>
      </c>
      <c r="D7" s="34">
        <f>data2016!AF8/data2016!C8*1000</f>
        <v>0.18614277304529578</v>
      </c>
      <c r="E7" s="34">
        <f>data2017!AF8/data2017!C8*1000</f>
        <v>0.1773178885833645</v>
      </c>
      <c r="F7" s="34">
        <f>data2018!AF8/data2018!C8*1000</f>
        <v>0.1364606076767946</v>
      </c>
      <c r="G7" s="34">
        <f>data2019!AF8/data2019!C8*1000</f>
        <v>0.12371079979556267</v>
      </c>
      <c r="H7" s="157">
        <f>data2020!AF8/data2020!C8*1000</f>
        <v>0.11092195689572755</v>
      </c>
      <c r="I7" s="34">
        <f>data2021!AF8/data2021!C8*1000</f>
        <v>0.10129243819961754</v>
      </c>
      <c r="J7" s="253">
        <f>data2022!AF8/data2022!C8*1000</f>
        <v>9.2405342940656651E-2</v>
      </c>
    </row>
    <row r="8" spans="1:10" ht="15.75" customHeight="1" x14ac:dyDescent="0.25">
      <c r="A8" s="39" t="s">
        <v>6</v>
      </c>
      <c r="B8" s="33">
        <v>0.1966172927390209</v>
      </c>
      <c r="C8" s="34">
        <f>data2015!AF9/data2015!C9*1000</f>
        <v>0.1915834821388388</v>
      </c>
      <c r="D8" s="34">
        <f>data2016!AF9/data2016!C9*1000</f>
        <v>0.18606245154331047</v>
      </c>
      <c r="E8" s="34">
        <f>data2017!AF9/data2017!C9*1000</f>
        <v>0.17300111324678227</v>
      </c>
      <c r="F8" s="34">
        <f>data2018!AF9/data2018!C9*1000</f>
        <v>0.15265565904034953</v>
      </c>
      <c r="G8" s="34">
        <f>data2019!AF9/data2019!C9*1000</f>
        <v>0.13164250256792015</v>
      </c>
      <c r="H8" s="157">
        <f>data2020!AF9/data2020!C9*1000</f>
        <v>0.1151401447948263</v>
      </c>
      <c r="I8" s="34">
        <f>data2021!AF9/data2021!C9*1000</f>
        <v>0.10356814224386475</v>
      </c>
      <c r="J8" s="253">
        <f>data2022!AF9/data2022!C9*1000</f>
        <v>8.7263225690051974E-2</v>
      </c>
    </row>
    <row r="9" spans="1:10" ht="15.75" customHeight="1" x14ac:dyDescent="0.25">
      <c r="A9" s="39" t="s">
        <v>7</v>
      </c>
      <c r="B9" s="33">
        <v>0.2092608272636079</v>
      </c>
      <c r="C9" s="34">
        <f>data2015!AF10/data2015!C10*1000</f>
        <v>0.18112250035241759</v>
      </c>
      <c r="D9" s="34">
        <f>data2016!AF10/data2016!C10*1000</f>
        <v>0.15353030317728333</v>
      </c>
      <c r="E9" s="34">
        <f>data2017!AF10/data2017!C10*1000</f>
        <v>0.12967662514995887</v>
      </c>
      <c r="F9" s="34">
        <f>data2018!AF10/data2018!C10*1000</f>
        <v>0.10609863121062001</v>
      </c>
      <c r="G9" s="34">
        <f>data2019!AF10/data2019!C10*1000</f>
        <v>8.2830698657495552E-2</v>
      </c>
      <c r="H9" s="157">
        <f>data2020!AF10/data2020!C10*1000</f>
        <v>6.1383852598477298E-2</v>
      </c>
      <c r="I9" s="34">
        <f>data2021!AF10/data2021!C10*1000</f>
        <v>4.3190292833352073E-2</v>
      </c>
      <c r="J9" s="253">
        <f>data2022!AF10/data2022!C10*1000</f>
        <v>2.5667188223108626E-2</v>
      </c>
    </row>
    <row r="10" spans="1:10" ht="16.5" customHeight="1" thickBot="1" x14ac:dyDescent="0.3">
      <c r="A10" s="40" t="s">
        <v>8</v>
      </c>
      <c r="B10" s="36">
        <v>0.38309223350774602</v>
      </c>
      <c r="C10" s="224">
        <f>data2015!AF11/data2015!C11*1000</f>
        <v>0.35448177849964468</v>
      </c>
      <c r="D10" s="224">
        <f>data2016!AF11/data2016!C11*1000</f>
        <v>0.3105552776388194</v>
      </c>
      <c r="E10" s="224">
        <f>data2017!AF11/data2017!C11*1000</f>
        <v>0.25909090909090904</v>
      </c>
      <c r="F10" s="224">
        <f>data2018!AF11/data2018!C11*1000</f>
        <v>0.21113987674709697</v>
      </c>
      <c r="G10" s="224">
        <f>data2019!AF11/data2019!C11*1000</f>
        <v>0.16953805189775367</v>
      </c>
      <c r="H10" s="251">
        <f>data2020!AF11/data2020!C11*1000</f>
        <v>0.14251951055014936</v>
      </c>
      <c r="I10" s="224">
        <f>data2021!AF11/data2021!C11*1000</f>
        <v>0.12065375047837733</v>
      </c>
      <c r="J10" s="225">
        <f>data2022!AF11/data2022!C11*1000</f>
        <v>0.1043527846417031</v>
      </c>
    </row>
    <row r="12" spans="1:10" ht="24" customHeight="1" thickBot="1" x14ac:dyDescent="0.4">
      <c r="A12" s="1" t="s">
        <v>183</v>
      </c>
    </row>
    <row r="13" spans="1:10" ht="18.75" customHeight="1" thickBot="1" x14ac:dyDescent="0.35">
      <c r="A13" s="41"/>
      <c r="B13" s="162">
        <v>2014</v>
      </c>
      <c r="C13" s="162">
        <v>2015</v>
      </c>
      <c r="D13" s="162">
        <v>2016</v>
      </c>
      <c r="E13" s="162">
        <v>2017</v>
      </c>
      <c r="F13" s="162">
        <v>2018</v>
      </c>
      <c r="G13" s="162">
        <v>2019</v>
      </c>
      <c r="H13" s="162">
        <v>2020</v>
      </c>
      <c r="I13" s="162">
        <v>2021</v>
      </c>
      <c r="J13" s="162">
        <v>2022</v>
      </c>
    </row>
    <row r="14" spans="1:10" ht="15.75" customHeight="1" x14ac:dyDescent="0.25">
      <c r="A14" s="38" t="s">
        <v>1</v>
      </c>
      <c r="B14" s="63">
        <v>56.941734550728746</v>
      </c>
      <c r="C14" s="65">
        <f>data2015!AI4/data2015!C4/12*1000000</f>
        <v>47.439651769301889</v>
      </c>
      <c r="D14" s="65">
        <f>data2016!AI4/data2016!C4/12*1000000</f>
        <v>43.55096576509829</v>
      </c>
      <c r="E14" s="65">
        <f>data2017!AI4/data2017!C4/12*1000000</f>
        <v>43.915780940081696</v>
      </c>
      <c r="F14" s="65">
        <f>data2018!AI4/data2018!C4/12*1000000</f>
        <v>40.120475291576</v>
      </c>
      <c r="G14" s="65">
        <f>data2019!AI4/data2019!C4/12*1000000</f>
        <v>36.315292181014861</v>
      </c>
      <c r="H14" s="158">
        <f>data2020!AI4/data2020!C4/12*1000000</f>
        <v>37.399938353525243</v>
      </c>
      <c r="I14" s="187">
        <f>data2021!AI4/data2021!C4/12*1000000</f>
        <v>34.718665544105988</v>
      </c>
      <c r="J14" s="66">
        <f>data2022!AI4/data2022!C4/12*1000000</f>
        <v>28.67282827101215</v>
      </c>
    </row>
    <row r="15" spans="1:10" ht="15.75" customHeight="1" x14ac:dyDescent="0.25">
      <c r="A15" s="39" t="s">
        <v>2</v>
      </c>
      <c r="B15" s="64">
        <v>28.998838269735138</v>
      </c>
      <c r="C15" s="65">
        <f>data2015!AI5/data2015!C5/12*1000000</f>
        <v>24.521014382273719</v>
      </c>
      <c r="D15" s="65">
        <f>data2016!AI5/data2016!C5/12*1000000</f>
        <v>22.002312190681955</v>
      </c>
      <c r="E15" s="65">
        <f>data2017!AI5/data2017!C5/12*1000000</f>
        <v>18.009807205899307</v>
      </c>
      <c r="F15" s="65">
        <f>data2018!AI5/data2018!C5/12*1000000</f>
        <v>14.907685572379645</v>
      </c>
      <c r="G15" s="65">
        <f>data2019!AI5/data2019!C5/12*1000000</f>
        <v>12.024298759729813</v>
      </c>
      <c r="H15" s="158">
        <f>data2020!AI5/data2020!C5/12*1000000</f>
        <v>11.661714985428613</v>
      </c>
      <c r="I15" s="65">
        <f>data2021!AI5/data2021!C5/12*1000000</f>
        <v>10.613402246969898</v>
      </c>
      <c r="J15" s="66">
        <f>data2022!AI5/data2022!C5/12*1000000</f>
        <v>8.4038831509723941</v>
      </c>
    </row>
    <row r="16" spans="1:10" ht="15.75" customHeight="1" x14ac:dyDescent="0.25">
      <c r="A16" s="39" t="s">
        <v>3</v>
      </c>
      <c r="B16" s="64">
        <v>14.23979968881393</v>
      </c>
      <c r="C16" s="65">
        <f>data2015!AI6/data2015!C6/12*1000000</f>
        <v>11.116562073789186</v>
      </c>
      <c r="D16" s="65">
        <f>data2016!AI6/data2016!C6/12*1000000</f>
        <v>9.2823144622820344</v>
      </c>
      <c r="E16" s="65">
        <f>data2017!AI6/data2017!C6/12*1000000</f>
        <v>7.9401319495664602</v>
      </c>
      <c r="F16" s="65">
        <f>data2018!AI6/data2018!C6/12*1000000</f>
        <v>6.2825617169564589</v>
      </c>
      <c r="G16" s="65">
        <f>data2019!AI6/data2019!C6/12*1000000</f>
        <v>5.2636735458204438</v>
      </c>
      <c r="H16" s="158">
        <f>data2020!AI6/data2020!C6/12*1000000</f>
        <v>5.3911184125125988</v>
      </c>
      <c r="I16" s="65">
        <f>data2021!AI6/data2021!C6/12*1000000</f>
        <v>4.7312292310301594</v>
      </c>
      <c r="J16" s="66">
        <f>data2022!AI6/data2022!C6/12*1000000</f>
        <v>4.1026422393550952</v>
      </c>
    </row>
    <row r="17" spans="1:10" ht="15.75" customHeight="1" x14ac:dyDescent="0.25">
      <c r="A17" s="39" t="s">
        <v>4</v>
      </c>
      <c r="B17" s="64">
        <v>110.6553225969817</v>
      </c>
      <c r="C17" s="65">
        <f>data2015!AI7/data2015!C7/12*1000000</f>
        <v>94.728580063693684</v>
      </c>
      <c r="D17" s="65">
        <f>data2016!AI7/data2016!C7/12*1000000</f>
        <v>81.277024610683057</v>
      </c>
      <c r="E17" s="65">
        <f>data2017!AI7/data2017!C7/12*1000000</f>
        <v>65.528291959630749</v>
      </c>
      <c r="F17" s="65">
        <f>data2018!AI7/data2018!C7/12*1000000</f>
        <v>52.055467318036968</v>
      </c>
      <c r="G17" s="65">
        <f>data2019!AI7/data2019!C7/12*1000000</f>
        <v>43.482161328888083</v>
      </c>
      <c r="H17" s="158">
        <f>data2020!AI7/data2020!C7/12*1000000</f>
        <v>41.125259405482403</v>
      </c>
      <c r="I17" s="65">
        <f>data2021!AI7/data2021!C7/12*1000000</f>
        <v>33.222767961557267</v>
      </c>
      <c r="J17" s="66">
        <f>data2022!AI7/data2022!C7/12*1000000</f>
        <v>27.723477014013895</v>
      </c>
    </row>
    <row r="18" spans="1:10" ht="15.75" customHeight="1" x14ac:dyDescent="0.25">
      <c r="A18" s="39" t="s">
        <v>5</v>
      </c>
      <c r="B18" s="64">
        <v>19.216890723864189</v>
      </c>
      <c r="C18" s="65">
        <f>data2015!AI8/data2015!C8/12*1000000</f>
        <v>13.585873129783941</v>
      </c>
      <c r="D18" s="65">
        <f>data2016!AI8/data2016!C8/12*1000000</f>
        <v>12.136030198545454</v>
      </c>
      <c r="E18" s="65">
        <f>data2017!AI8/data2017!C8/12*1000000</f>
        <v>9.1329913458875769</v>
      </c>
      <c r="F18" s="65">
        <f>data2018!AI8/data2018!C8/12*1000000</f>
        <v>7.9428407140119006</v>
      </c>
      <c r="G18" s="65">
        <f>data2019!AI8/data2019!C8/12*1000000</f>
        <v>7.4698258351134239</v>
      </c>
      <c r="H18" s="158">
        <f>data2020!AI8/data2020!C8/12*1000000</f>
        <v>6.4704474855841072</v>
      </c>
      <c r="I18" s="65">
        <f>data2021!AI8/data2021!C8/12*1000000</f>
        <v>6.3974171494495291</v>
      </c>
      <c r="J18" s="66">
        <f>data2022!AI8/data2022!C8/12*1000000</f>
        <v>5.4876736229125598</v>
      </c>
    </row>
    <row r="19" spans="1:10" ht="15.75" customHeight="1" x14ac:dyDescent="0.25">
      <c r="A19" s="39" t="s">
        <v>6</v>
      </c>
      <c r="B19" s="64">
        <v>28.092258971270031</v>
      </c>
      <c r="C19" s="65">
        <f>data2015!AI9/data2015!C9/12*1000000</f>
        <v>25.070179192062845</v>
      </c>
      <c r="D19" s="65">
        <f>data2016!AI9/data2016!C9/12*1000000</f>
        <v>23.379767482799046</v>
      </c>
      <c r="E19" s="65">
        <f>data2017!AI9/data2017!C9/12*1000000</f>
        <v>20.767315520672796</v>
      </c>
      <c r="F19" s="65">
        <f>data2018!AI9/data2018!C9/12*1000000</f>
        <v>17.202398505848816</v>
      </c>
      <c r="G19" s="65">
        <f>data2019!AI9/data2019!C9/12*1000000</f>
        <v>15.389625960509505</v>
      </c>
      <c r="H19" s="158">
        <f>data2020!AI9/data2020!C9/12*1000000</f>
        <v>15.865874283418226</v>
      </c>
      <c r="I19" s="65">
        <f>data2021!AI9/data2021!C9/12*1000000</f>
        <v>14.604311401267333</v>
      </c>
      <c r="J19" s="66">
        <f>data2022!AI9/data2022!C9/12*1000000</f>
        <v>11.104304589064391</v>
      </c>
    </row>
    <row r="20" spans="1:10" ht="15.75" customHeight="1" x14ac:dyDescent="0.25">
      <c r="A20" s="39" t="s">
        <v>7</v>
      </c>
      <c r="B20" s="64">
        <v>52.621709723549863</v>
      </c>
      <c r="C20" s="65">
        <f>data2015!AI10/data2015!C10/12*1000000</f>
        <v>42.305142947285063</v>
      </c>
      <c r="D20" s="65">
        <f>data2016!AI10/data2016!C10/12*1000000</f>
        <v>36.297227061476221</v>
      </c>
      <c r="E20" s="65">
        <f>data2017!AI10/data2017!C10/12*1000000</f>
        <v>28.117951695638954</v>
      </c>
      <c r="F20" s="65">
        <f>data2018!AI10/data2018!C10/12*1000000</f>
        <v>23.633983533886774</v>
      </c>
      <c r="G20" s="65">
        <f>data2019!AI10/data2019!C10/12*1000000</f>
        <v>19.174567887773549</v>
      </c>
      <c r="H20" s="158">
        <f>data2020!AI10/data2020!C10/12*1000000</f>
        <v>17.629962322948248</v>
      </c>
      <c r="I20" s="65">
        <f>data2021!AI10/data2021!C10/12*1000000</f>
        <v>13.3837313189021</v>
      </c>
      <c r="J20" s="66">
        <f>data2022!AI10/data2022!C10/12*1000000</f>
        <v>9.9812768565338459</v>
      </c>
    </row>
    <row r="21" spans="1:10" ht="16.5" customHeight="1" thickBot="1" x14ac:dyDescent="0.3">
      <c r="A21" s="40" t="s">
        <v>8</v>
      </c>
      <c r="B21" s="67">
        <v>98.782531377175886</v>
      </c>
      <c r="C21" s="248">
        <f>data2015!AI11/data2015!C11/12*1000000</f>
        <v>82.521233038946974</v>
      </c>
      <c r="D21" s="248">
        <f>data2016!AI11/data2016!C11/12*1000000</f>
        <v>68.634317158579293</v>
      </c>
      <c r="E21" s="248">
        <f>data2017!AI11/data2017!C11/12*1000000</f>
        <v>54.446640316205531</v>
      </c>
      <c r="F21" s="248">
        <f>data2018!AI11/data2018!C11/12*1000000</f>
        <v>46.537118667290308</v>
      </c>
      <c r="G21" s="248">
        <f>data2019!AI11/data2019!C11/12*1000000</f>
        <v>37.060937903434031</v>
      </c>
      <c r="H21" s="250">
        <f>data2020!AI11/data2020!C11/12*1000000</f>
        <v>32.811096926486172</v>
      </c>
      <c r="I21" s="248">
        <f>data2021!AI11/data2021!C11/12*1000000</f>
        <v>26.714419090445208</v>
      </c>
      <c r="J21" s="249">
        <f>data2022!AI11/data2022!C11/12*1000000</f>
        <v>23.229107267312934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/>
  </sheetPr>
  <dimension ref="A1:J120"/>
  <sheetViews>
    <sheetView zoomScale="90" zoomScaleNormal="90" workbookViewId="0">
      <selection activeCell="L1" sqref="L1"/>
    </sheetView>
  </sheetViews>
  <sheetFormatPr defaultColWidth="11" defaultRowHeight="15" x14ac:dyDescent="0.25"/>
  <sheetData>
    <row r="1" spans="1:10" ht="24" customHeight="1" thickBot="1" x14ac:dyDescent="0.4">
      <c r="A1" s="275" t="s">
        <v>184</v>
      </c>
    </row>
    <row r="2" spans="1:10" ht="19.5" customHeight="1" thickBot="1" x14ac:dyDescent="0.35">
      <c r="A2" s="21"/>
      <c r="B2" s="192">
        <v>2014</v>
      </c>
      <c r="C2" s="192">
        <v>2015</v>
      </c>
      <c r="D2" s="192">
        <v>2016</v>
      </c>
      <c r="E2" s="192">
        <v>2017</v>
      </c>
      <c r="F2" s="192">
        <v>2018</v>
      </c>
      <c r="G2" s="192">
        <v>2019</v>
      </c>
      <c r="H2" s="189">
        <v>2020</v>
      </c>
      <c r="I2" s="192">
        <v>2021</v>
      </c>
      <c r="J2" s="192">
        <v>2022</v>
      </c>
    </row>
    <row r="3" spans="1:10" ht="15.75" customHeight="1" x14ac:dyDescent="0.25">
      <c r="A3" s="18" t="s">
        <v>1</v>
      </c>
      <c r="B3" s="12"/>
      <c r="C3" s="14">
        <f>(data2015!G4-data2015!N4+data2015!AM4)/data2015!C4*1000</f>
        <v>1.5936243210610501</v>
      </c>
      <c r="D3" s="14">
        <f>(data2016!G4-data2016!N4+data2016!AM4)/data2016!C4*1000</f>
        <v>1.647229345969546</v>
      </c>
      <c r="E3" s="14">
        <f>(data2017!G4-data2017!N4+data2017!AM4)/data2017!C4*1000</f>
        <v>1.71857735004215</v>
      </c>
      <c r="F3" s="14">
        <f>(data2018!G4-data2018!N4+data2018!AM4)/data2018!C4*1000</f>
        <v>1.8305481787112514</v>
      </c>
      <c r="G3" s="14">
        <f>(data2019!G4-data2019!N4+data2019!AM4)/data2019!C4*1000</f>
        <v>1.7983831729902107</v>
      </c>
      <c r="H3" s="159">
        <f>(data2020!G4-data2020!N4+data2020!AM4)/data2020!C4*1000</f>
        <v>1.816249017997293</v>
      </c>
      <c r="I3" s="190">
        <f>(data2021!G4-data2021!N4+data2021!AM4)/data2021!C4*1000</f>
        <v>1.8647303531561119</v>
      </c>
      <c r="J3" s="239">
        <f>(data2022!G4-data2022!N4+data2022!AM4)/data2022!C4*1000</f>
        <v>1.9158577257328675</v>
      </c>
    </row>
    <row r="4" spans="1:10" ht="15.75" customHeight="1" x14ac:dyDescent="0.25">
      <c r="A4" s="19" t="s">
        <v>2</v>
      </c>
      <c r="B4" s="13"/>
      <c r="C4" s="14">
        <f>(data2015!G5-data2015!N5+data2015!AM5)/data2015!C5*1000</f>
        <v>0.90259414544900152</v>
      </c>
      <c r="D4" s="14">
        <f>(data2016!G5-data2016!N5+data2016!AM5)/data2016!C5*1000</f>
        <v>0.98033378226779821</v>
      </c>
      <c r="E4" s="14">
        <f>(data2017!G5-data2017!N5+data2017!AM5)/data2017!C5*1000</f>
        <v>1.0835284862442851</v>
      </c>
      <c r="F4" s="14">
        <f>(data2018!G5-data2018!N5+data2018!AM5)/data2018!C5*1000</f>
        <v>1.184311831041198</v>
      </c>
      <c r="G4" s="14">
        <f>(data2019!G5-data2019!N5+data2019!AM5)/data2019!C5*1000</f>
        <v>1.426803042342375</v>
      </c>
      <c r="H4" s="159">
        <f>(data2020!G5-data2020!N5+data2020!AM5)/data2020!C5*1000</f>
        <v>1.6154128961827516</v>
      </c>
      <c r="I4" s="159">
        <f>(data2021!G5-data2021!N5+data2021!AM5)/data2021!C5*1000</f>
        <v>1.8948765426536793</v>
      </c>
      <c r="J4" s="240">
        <f>(data2022!G5-data2022!N5+data2022!AM5)/data2022!C5*1000</f>
        <v>1.9881278351602336</v>
      </c>
    </row>
    <row r="5" spans="1:10" ht="15.75" customHeight="1" x14ac:dyDescent="0.25">
      <c r="A5" s="19" t="s">
        <v>3</v>
      </c>
      <c r="B5" s="13"/>
      <c r="C5" s="14">
        <f>(data2015!G6-data2015!N6+data2015!AM6)/data2015!C6*1000</f>
        <v>1.7309033865057328</v>
      </c>
      <c r="D5" s="14">
        <f>(data2016!G6-data2016!N6+data2016!AM6)/data2016!C6*1000</f>
        <v>1.7411380850424754</v>
      </c>
      <c r="E5" s="14">
        <f>(data2017!G6-data2017!N6+data2017!AM6)/data2017!C6*1000</f>
        <v>1.8421106122994186</v>
      </c>
      <c r="F5" s="14">
        <f>(data2018!G6-data2018!N6+data2018!AM6)/data2018!C6*1000</f>
        <v>1.8606652254228451</v>
      </c>
      <c r="G5" s="14">
        <f>(data2019!G6-data2019!N6+data2019!AM6)/data2019!C6*1000</f>
        <v>1.8762809277772106</v>
      </c>
      <c r="H5" s="159">
        <f>(data2020!G6-data2020!N6+data2020!AM6)/data2020!C6*1000</f>
        <v>1.8930957482507929</v>
      </c>
      <c r="I5" s="159">
        <f>(data2021!G6-data2021!N6+data2021!AM6)/data2021!C6*1000</f>
        <v>1.9040268798705751</v>
      </c>
      <c r="J5" s="240">
        <f>(data2022!G6-data2022!N6+data2022!AM6)/data2022!C6*1000</f>
        <v>1.9405198329212423</v>
      </c>
    </row>
    <row r="6" spans="1:10" ht="15.75" customHeight="1" x14ac:dyDescent="0.25">
      <c r="A6" s="19" t="s">
        <v>4</v>
      </c>
      <c r="B6" s="13"/>
      <c r="C6" s="14">
        <f>(data2015!G7-data2015!N7+data2015!AM7)/data2015!C7*1000</f>
        <v>1.3201856078717946</v>
      </c>
      <c r="D6" s="14">
        <f>(data2016!G7-data2016!N7+data2016!AM7)/data2016!C7*1000</f>
        <v>1.4216090486450381</v>
      </c>
      <c r="E6" s="14">
        <f>(data2017!G7-data2017!N7+data2017!AM7)/data2017!C7*1000</f>
        <v>1.5038025541684603</v>
      </c>
      <c r="F6" s="14">
        <f>(data2018!G7-data2018!N7+data2018!AM7)/data2018!C7*1000</f>
        <v>1.5322515133434738</v>
      </c>
      <c r="G6" s="14">
        <f>(data2019!G7-data2019!N7+data2019!AM7)/data2019!C7*1000</f>
        <v>1.5296566648541472</v>
      </c>
      <c r="H6" s="159">
        <f>(data2020!G7-data2020!N7+data2020!AM7)/data2020!C7*1000</f>
        <v>1.5238942276405127</v>
      </c>
      <c r="I6" s="159">
        <f>(data2021!G7-data2021!N7+data2021!AM7)/data2021!C7*1000</f>
        <v>1.5548255406008802</v>
      </c>
      <c r="J6" s="240">
        <f>(data2022!G7-data2022!N7+data2022!AM7)/data2022!C7*1000</f>
        <v>1.5808829218223737</v>
      </c>
    </row>
    <row r="7" spans="1:10" ht="15.75" customHeight="1" x14ac:dyDescent="0.25">
      <c r="A7" s="19" t="s">
        <v>5</v>
      </c>
      <c r="B7" s="13"/>
      <c r="C7" s="14">
        <f>(data2015!G8-data2015!N8+data2015!AM8)/data2015!C8*1000</f>
        <v>1.0071322024808058</v>
      </c>
      <c r="D7" s="14">
        <f>(data2016!G8-data2016!N8+data2016!AM8)/data2016!C8*1000</f>
        <v>1.2481308804194213</v>
      </c>
      <c r="E7" s="14">
        <f>(data2017!G8-data2017!N8+data2017!AM8)/data2017!C8*1000</f>
        <v>1.3683978165602502</v>
      </c>
      <c r="F7" s="14">
        <f>(data2018!G8-data2018!N8+data2018!AM8)/data2018!C8*1000</f>
        <v>1.4468991149852497</v>
      </c>
      <c r="G7" s="14">
        <f>(data2019!G8-data2019!N8+data2019!AM8)/data2019!C8*1000</f>
        <v>1.4499325094683317</v>
      </c>
      <c r="H7" s="159">
        <f>(data2020!G8-data2020!N8+data2020!AM8)/data2020!C8*1000</f>
        <v>1.5423434006453545</v>
      </c>
      <c r="I7" s="159">
        <f>(data2021!G8-data2021!N8+data2021!AM8)/data2021!C8*1000</f>
        <v>1.4383526224345691</v>
      </c>
      <c r="J7" s="240">
        <f>(data2022!G8-data2022!N8+data2022!AM8)/data2022!C8*1000</f>
        <v>1.4402487934198898</v>
      </c>
    </row>
    <row r="8" spans="1:10" ht="15.75" customHeight="1" x14ac:dyDescent="0.25">
      <c r="A8" s="19" t="s">
        <v>6</v>
      </c>
      <c r="B8" s="13"/>
      <c r="C8" s="14">
        <f>(data2015!G9-data2015!N9+data2015!AM9)/data2015!C9*1000</f>
        <v>1.0589366735928447</v>
      </c>
      <c r="D8" s="14">
        <f>(data2016!G9-data2016!N9+data2016!AM9)/data2016!C9*1000</f>
        <v>1.1471594548130835</v>
      </c>
      <c r="E8" s="14">
        <f>(data2017!G9-data2017!N9+data2017!AM9)/data2017!C9*1000</f>
        <v>1.1545796736873244</v>
      </c>
      <c r="F8" s="14">
        <f>(data2018!G9-data2018!N9+data2018!AM9)/data2018!C9*1000</f>
        <v>1.294956595557057</v>
      </c>
      <c r="G8" s="14">
        <f>(data2019!G9-data2019!N9+data2019!AM9)/data2019!C9*1000</f>
        <v>1.3795321553708009</v>
      </c>
      <c r="H8" s="159">
        <f>(data2020!G9-data2020!N9+data2020!AM9)/data2020!C9*1000</f>
        <v>1.4426500887082927</v>
      </c>
      <c r="I8" s="159">
        <f>(data2021!G9-data2021!N9+data2021!AM9)/data2021!C9*1000</f>
        <v>1.5158955922277921</v>
      </c>
      <c r="J8" s="240">
        <f>(data2022!G9-data2022!N9+data2022!AM9)/data2022!C9*1000</f>
        <v>1.5799562377928407</v>
      </c>
    </row>
    <row r="9" spans="1:10" ht="15.75" customHeight="1" x14ac:dyDescent="0.25">
      <c r="A9" s="19" t="s">
        <v>7</v>
      </c>
      <c r="B9" s="13"/>
      <c r="C9" s="14">
        <f>(data2015!G10-data2015!N10+data2015!AM10)/data2015!C10*1000</f>
        <v>1.3483372123241626</v>
      </c>
      <c r="D9" s="14">
        <f>(data2016!G10-data2016!N10+data2016!AM10)/data2016!C10*1000</f>
        <v>1.3686007804261242</v>
      </c>
      <c r="E9" s="14">
        <f>(data2017!G10-data2017!N10+data2017!AM10)/data2017!C10*1000</f>
        <v>1.4031368203340848</v>
      </c>
      <c r="F9" s="14">
        <f>(data2018!G10-data2018!N10+data2018!AM10)/data2018!C10*1000</f>
        <v>1.4224062116949954</v>
      </c>
      <c r="G9" s="14">
        <f>(data2019!G10-data2019!N10+data2019!AM10)/data2019!C10*1000</f>
        <v>1.4542807463803322</v>
      </c>
      <c r="H9" s="159">
        <f>(data2020!G10-data2020!N10+data2020!AM10)/data2020!C10*1000</f>
        <v>1.4639176903769171</v>
      </c>
      <c r="I9" s="159">
        <f>(data2021!G10-data2021!N10+data2021!AM10)/data2021!C10*1000</f>
        <v>1.496851104970415</v>
      </c>
      <c r="J9" s="240">
        <f>(data2022!G10-data2022!N10+data2022!AM10)/data2022!C10*1000</f>
        <v>1.4826297652267213</v>
      </c>
    </row>
    <row r="10" spans="1:10" ht="16.5" customHeight="1" thickBot="1" x14ac:dyDescent="0.3">
      <c r="A10" s="20" t="s">
        <v>8</v>
      </c>
      <c r="B10" s="15"/>
      <c r="C10" s="236">
        <f>(data2015!G11-data2015!N11+data2015!AM11)/data2015!C11*1000</f>
        <v>1.552735762866714</v>
      </c>
      <c r="D10" s="236">
        <f>(data2016!G11-data2016!N11+data2016!AM11)/data2016!C11*1000</f>
        <v>1.5857928964482242</v>
      </c>
      <c r="E10" s="236">
        <f>(data2017!G11-data2017!N11+data2017!AM11)/data2017!C11*1000</f>
        <v>1.5819169960474309</v>
      </c>
      <c r="F10" s="236">
        <f>(data2018!G11-data2018!N11+data2018!AM11)/data2018!C11*1000</f>
        <v>1.6260703007814619</v>
      </c>
      <c r="G10" s="236">
        <f>(data2019!G11-data2019!N11+data2019!AM11)/data2019!C11*1000</f>
        <v>1.642524302865995</v>
      </c>
      <c r="H10" s="238">
        <f>(data2020!G11-data2020!N11+data2020!AM11)/data2020!C11*1000</f>
        <v>1.6578749397822525</v>
      </c>
      <c r="I10" s="238">
        <f>(data2021!G11-data2021!N11+data2021!AM11)/data2021!C11*1000</f>
        <v>1.6750057405281287</v>
      </c>
      <c r="J10" s="237">
        <f>(data2022!G11-data2022!N11+data2022!AM11)/data2022!C11*1000</f>
        <v>1.7318000380155865</v>
      </c>
    </row>
    <row r="12" spans="1:10" ht="24" customHeight="1" thickBot="1" x14ac:dyDescent="0.4">
      <c r="A12" s="276" t="s">
        <v>192</v>
      </c>
    </row>
    <row r="13" spans="1:10" ht="19.5" customHeight="1" thickBot="1" x14ac:dyDescent="0.35">
      <c r="A13" s="21"/>
      <c r="B13" s="192">
        <v>2014</v>
      </c>
      <c r="C13" s="192">
        <v>2015</v>
      </c>
      <c r="D13" s="192">
        <v>2016</v>
      </c>
      <c r="E13" s="192">
        <v>2017</v>
      </c>
      <c r="F13" s="192">
        <v>2018</v>
      </c>
      <c r="G13" s="192">
        <v>2019</v>
      </c>
      <c r="H13" s="192">
        <v>2020</v>
      </c>
      <c r="I13" s="192">
        <v>2021</v>
      </c>
      <c r="J13" s="192">
        <v>2022</v>
      </c>
    </row>
    <row r="14" spans="1:10" ht="15.75" customHeight="1" x14ac:dyDescent="0.25">
      <c r="A14" s="18" t="s">
        <v>1</v>
      </c>
      <c r="B14" s="12">
        <v>0.62594141224425615</v>
      </c>
      <c r="C14" s="14">
        <f>(data2015!H4+data2015!AM4)/data2015!C4*1000</f>
        <v>0.64724680936584</v>
      </c>
      <c r="D14" s="14">
        <f>(data2016!H4+data2016!AM4)/data2016!C4*1000</f>
        <v>0.65909762594391952</v>
      </c>
      <c r="E14" s="14">
        <f>(data2017!H4+data2017!AM4)/data2017!C4*1000</f>
        <v>0.64326984363084039</v>
      </c>
      <c r="F14" s="14">
        <f>(data2018!H4+data2018!AM4)/data2018!C4*1000</f>
        <v>0.64034587185400949</v>
      </c>
      <c r="G14" s="14">
        <f>(data2019!H4+data2019!AM4)/data2019!C4*1000</f>
        <v>0.63066777772854565</v>
      </c>
      <c r="H14" s="159">
        <f>(data2020!H4+data2020!AM4)/data2020!C4*1000</f>
        <v>0.64164539828032152</v>
      </c>
      <c r="I14" s="190">
        <f>(data2021!H4+data2021!AM4)/data2021!C4*1000</f>
        <v>0.64878690244024595</v>
      </c>
      <c r="J14" s="239">
        <f>(data2022!H4+data2022!AM4)/data2022!C4*1000</f>
        <v>0.70132220756511343</v>
      </c>
    </row>
    <row r="15" spans="1:10" ht="15.75" customHeight="1" x14ac:dyDescent="0.25">
      <c r="A15" s="19" t="s">
        <v>2</v>
      </c>
      <c r="B15" s="13">
        <v>0.46144322078230621</v>
      </c>
      <c r="C15" s="14">
        <f>(data2015!H5+data2015!AM5)/data2015!C5*1000</f>
        <v>0.46886644305534381</v>
      </c>
      <c r="D15" s="14">
        <f>(data2016!H5+data2016!AM5)/data2016!C5*1000</f>
        <v>0.471898779972456</v>
      </c>
      <c r="E15" s="14">
        <f>(data2017!H5+data2017!AM5)/data2017!C5*1000</f>
        <v>0.47513254056026177</v>
      </c>
      <c r="F15" s="14">
        <f>(data2018!H5+data2018!AM5)/data2018!C5*1000</f>
        <v>0.47402666022554008</v>
      </c>
      <c r="G15" s="14">
        <f>(data2019!H5+data2019!AM5)/data2019!C5*1000</f>
        <v>0.4908365538580079</v>
      </c>
      <c r="H15" s="159">
        <f>(data2020!H5+data2020!AM5)/data2020!C5*1000</f>
        <v>0.49944965219823345</v>
      </c>
      <c r="I15" s="159">
        <f>(data2021!H5+data2021!AM5)/data2021!C5*1000</f>
        <v>0.54101453976434832</v>
      </c>
      <c r="J15" s="240">
        <f>(data2022!H5+data2022!AM5)/data2022!C5*1000</f>
        <v>0.63620629570300258</v>
      </c>
    </row>
    <row r="16" spans="1:10" ht="15.75" customHeight="1" x14ac:dyDescent="0.25">
      <c r="A16" s="19" t="s">
        <v>3</v>
      </c>
      <c r="B16" s="13">
        <v>0.67948973573916804</v>
      </c>
      <c r="C16" s="14">
        <f>(data2015!H6+data2015!AM6)/data2015!C6*1000</f>
        <v>0.69214266813526781</v>
      </c>
      <c r="D16" s="14">
        <f>(data2016!H6+data2016!AM6)/data2016!C6*1000</f>
        <v>0.6963098666126869</v>
      </c>
      <c r="E16" s="14">
        <f>(data2017!H6+data2017!AM6)/data2017!C6*1000</f>
        <v>0.71506559728667096</v>
      </c>
      <c r="F16" s="14">
        <f>(data2018!H6+data2018!AM6)/data2018!C6*1000</f>
        <v>0.71893045186056559</v>
      </c>
      <c r="G16" s="14">
        <f>(data2019!H6+data2019!AM6)/data2019!C6*1000</f>
        <v>0.70711194992047477</v>
      </c>
      <c r="H16" s="159">
        <f>(data2020!H6+data2020!AM6)/data2020!C6*1000</f>
        <v>0.71849452988212614</v>
      </c>
      <c r="I16" s="159">
        <f>(data2021!H6+data2021!AM6)/data2021!C6*1000</f>
        <v>0.71265830017117138</v>
      </c>
      <c r="J16" s="240">
        <f>(data2022!H6+data2022!AM6)/data2022!C6*1000</f>
        <v>0.72769493734546586</v>
      </c>
    </row>
    <row r="17" spans="1:10" ht="15.75" customHeight="1" x14ac:dyDescent="0.25">
      <c r="A17" s="19" t="s">
        <v>4</v>
      </c>
      <c r="B17" s="13">
        <v>0.50136736554238825</v>
      </c>
      <c r="C17" s="14">
        <f>(data2015!H7+data2015!AM7)/data2015!C7*1000</f>
        <v>0.50822635018299156</v>
      </c>
      <c r="D17" s="14">
        <f>(data2016!H7+data2016!AM7)/data2016!C7*1000</f>
        <v>0.52312848567603265</v>
      </c>
      <c r="E17" s="14">
        <f>(data2017!H7+data2017!AM7)/data2017!C7*1000</f>
        <v>0.55962117950925527</v>
      </c>
      <c r="F17" s="14">
        <f>(data2018!H7+data2018!AM7)/data2018!C7*1000</f>
        <v>0.55743702222184877</v>
      </c>
      <c r="G17" s="14">
        <f>(data2019!H7+data2019!AM7)/data2019!C7*1000</f>
        <v>0.55199459539620033</v>
      </c>
      <c r="H17" s="159">
        <f>(data2020!H7+data2020!AM7)/data2020!C7*1000</f>
        <v>0.53146489077854175</v>
      </c>
      <c r="I17" s="159">
        <f>(data2021!H7+data2021!AM7)/data2021!C7*1000</f>
        <v>0.53953775169569007</v>
      </c>
      <c r="J17" s="240">
        <f>(data2022!H7+data2022!AM7)/data2022!C7*1000</f>
        <v>0.53383811552566296</v>
      </c>
    </row>
    <row r="18" spans="1:10" ht="15.75" customHeight="1" x14ac:dyDescent="0.25">
      <c r="A18" s="19" t="s">
        <v>5</v>
      </c>
      <c r="B18" s="13">
        <v>0.43351291475756509</v>
      </c>
      <c r="C18" s="14">
        <f>(data2015!H8+data2015!AM8)/data2015!C8*1000</f>
        <v>0.40427495369375771</v>
      </c>
      <c r="D18" s="14">
        <f>(data2016!H8+data2016!AM8)/data2016!C8*1000</f>
        <v>0.4245901269462945</v>
      </c>
      <c r="E18" s="14">
        <f>(data2017!H8+data2017!AM8)/data2017!C8*1000</f>
        <v>0.39909448975614398</v>
      </c>
      <c r="F18" s="14">
        <f>(data2018!H8+data2018!AM8)/data2018!C8*1000</f>
        <v>0.42500708345139088</v>
      </c>
      <c r="G18" s="14">
        <f>(data2019!H8+data2019!AM8)/data2019!C8*1000</f>
        <v>0.43246360098025083</v>
      </c>
      <c r="H18" s="159">
        <f>(data2020!H8+data2020!AM8)/data2020!C8*1000</f>
        <v>0.43523663086704528</v>
      </c>
      <c r="I18" s="159">
        <f>(data2021!H8+data2021!AM8)/data2021!C8*1000</f>
        <v>0.48247187668765201</v>
      </c>
      <c r="J18" s="240">
        <f>(data2022!H8+data2022!AM8)/data2022!C8*1000</f>
        <v>0.47211695330025155</v>
      </c>
    </row>
    <row r="19" spans="1:10" ht="15.75" customHeight="1" x14ac:dyDescent="0.25">
      <c r="A19" s="19" t="s">
        <v>6</v>
      </c>
      <c r="B19" s="13">
        <v>0.3802294381776366</v>
      </c>
      <c r="C19" s="14">
        <f>(data2015!H9+data2015!AM9)/data2015!C9*1000</f>
        <v>0.41093168286736842</v>
      </c>
      <c r="D19" s="14">
        <f>(data2016!H9+data2016!AM9)/data2016!C9*1000</f>
        <v>0.447732788745688</v>
      </c>
      <c r="E19" s="14">
        <f>(data2017!H9+data2017!AM9)/data2017!C9*1000</f>
        <v>0.43038184685042302</v>
      </c>
      <c r="F19" s="14">
        <f>(data2018!H9+data2018!AM9)/data2018!C9*1000</f>
        <v>0.47273121598291312</v>
      </c>
      <c r="G19" s="14">
        <f>(data2019!H9+data2019!AM9)/data2019!C9*1000</f>
        <v>0.47480360331986443</v>
      </c>
      <c r="H19" s="159">
        <f>(data2020!H9+data2020!AM9)/data2020!C9*1000</f>
        <v>0.53543109368740338</v>
      </c>
      <c r="I19" s="159">
        <f>(data2021!H9+data2021!AM9)/data2021!C9*1000</f>
        <v>0.55826839505944059</v>
      </c>
      <c r="J19" s="240">
        <f>(data2022!H9+data2022!AM9)/data2022!C9*1000</f>
        <v>0.57955938492350711</v>
      </c>
    </row>
    <row r="20" spans="1:10" ht="15.75" customHeight="1" x14ac:dyDescent="0.25">
      <c r="A20" s="19" t="s">
        <v>7</v>
      </c>
      <c r="B20" s="13">
        <v>0.48627492884938289</v>
      </c>
      <c r="C20" s="14">
        <f>(data2015!H10+data2015!AM10)/data2015!C10*1000</f>
        <v>0.49981942794235112</v>
      </c>
      <c r="D20" s="14">
        <f>(data2016!H10+data2016!AM10)/data2016!C10*1000</f>
        <v>0.50047265587371192</v>
      </c>
      <c r="E20" s="14">
        <f>(data2017!H10+data2017!AM10)/data2017!C10*1000</f>
        <v>0.49914617941658296</v>
      </c>
      <c r="F20" s="14">
        <f>(data2018!H10+data2018!AM10)/data2018!C10*1000</f>
        <v>0.49764236107722432</v>
      </c>
      <c r="G20" s="14">
        <f>(data2019!H10+data2019!AM10)/data2019!C10*1000</f>
        <v>0.49872437858401741</v>
      </c>
      <c r="H20" s="159">
        <f>(data2020!H10+data2020!AM10)/data2020!C10*1000</f>
        <v>0.50032097598958636</v>
      </c>
      <c r="I20" s="159">
        <f>(data2021!H10+data2021!AM10)/data2021!C10*1000</f>
        <v>0.50070945777813836</v>
      </c>
      <c r="J20" s="240">
        <f>(data2022!H10+data2022!AM10)/data2022!C10*1000</f>
        <v>0.50104035818439585</v>
      </c>
    </row>
    <row r="21" spans="1:10" ht="16.5" customHeight="1" thickBot="1" x14ac:dyDescent="0.3">
      <c r="A21" s="20" t="s">
        <v>8</v>
      </c>
      <c r="B21" s="15">
        <v>0.56417359187442295</v>
      </c>
      <c r="C21" s="236">
        <f>(data2015!H11+data2015!AM11)/data2015!C11*1000</f>
        <v>0.57303827022637299</v>
      </c>
      <c r="D21" s="236">
        <f>(data2016!H11+data2016!AM11)/data2016!C11*1000</f>
        <v>0.57938969484742364</v>
      </c>
      <c r="E21" s="236">
        <f>(data2017!H11+data2017!AM11)/data2017!C11*1000</f>
        <v>0.56600790513833987</v>
      </c>
      <c r="F21" s="236">
        <f>(data2018!H11+data2018!AM11)/data2018!C11*1000</f>
        <v>0.55170067794472921</v>
      </c>
      <c r="G21" s="236">
        <f>(data2019!H11+data2019!AM11)/data2019!C11*1000</f>
        <v>0.54136890007745941</v>
      </c>
      <c r="H21" s="238">
        <f>(data2020!H11+data2020!AM11)/data2020!C11*1000</f>
        <v>0.54561065613257542</v>
      </c>
      <c r="I21" s="236">
        <f>(data2021!H11+data2021!AM11)/data2021!C11*1000</f>
        <v>0.54309959816303099</v>
      </c>
      <c r="J21" s="237">
        <f>(data2022!H11+data2022!AM11)/data2022!C11*1000</f>
        <v>0.54904010644364187</v>
      </c>
    </row>
    <row r="22" spans="1:10" ht="16.5" customHeight="1" x14ac:dyDescent="0.25"/>
    <row r="23" spans="1:10" ht="24" customHeight="1" thickBot="1" x14ac:dyDescent="0.4">
      <c r="A23" s="276" t="s">
        <v>193</v>
      </c>
    </row>
    <row r="24" spans="1:10" ht="19.5" customHeight="1" thickBot="1" x14ac:dyDescent="0.35">
      <c r="A24" s="21"/>
      <c r="B24" s="192">
        <v>2014</v>
      </c>
      <c r="C24" s="192">
        <v>2015</v>
      </c>
      <c r="D24" s="192">
        <v>2016</v>
      </c>
      <c r="E24" s="192">
        <v>2017</v>
      </c>
      <c r="F24" s="192">
        <v>2018</v>
      </c>
      <c r="G24" s="192">
        <v>2019</v>
      </c>
      <c r="H24" s="192">
        <v>2020</v>
      </c>
      <c r="I24" s="192">
        <v>2021</v>
      </c>
      <c r="J24" s="192">
        <v>2022</v>
      </c>
    </row>
    <row r="25" spans="1:10" ht="15.75" customHeight="1" x14ac:dyDescent="0.25">
      <c r="A25" s="18" t="s">
        <v>1</v>
      </c>
      <c r="B25" s="12"/>
      <c r="C25" s="14">
        <f>data2015!AM4/data2015!D4*1000</f>
        <v>0.91765756229316453</v>
      </c>
      <c r="D25" s="14">
        <f>data2016!AM4/data2016!D4*1000</f>
        <v>0.92170247923360504</v>
      </c>
      <c r="E25" s="14">
        <f>data2017!AM4/data2017!D4*1000</f>
        <v>0.93412882495714245</v>
      </c>
      <c r="F25" s="14">
        <f>data2018!AM4/data2018!D4*1000</f>
        <v>0.93697243604193525</v>
      </c>
      <c r="G25" s="14">
        <f>data2019!AM4/data2019!D4*1000</f>
        <v>0.9300979581816422</v>
      </c>
      <c r="H25" s="159">
        <f>data2020!AM4/data2020!D4*1000</f>
        <v>0.93947433610151898</v>
      </c>
      <c r="I25" s="190">
        <f>data2021!AM4/data2021!D4*1000</f>
        <v>0.93743873935683175</v>
      </c>
      <c r="J25" s="239">
        <f>data2022!AM4/data2022!D4*1000</f>
        <v>0.9489332354478065</v>
      </c>
    </row>
    <row r="26" spans="1:10" ht="15.75" customHeight="1" x14ac:dyDescent="0.25">
      <c r="A26" s="19" t="s">
        <v>2</v>
      </c>
      <c r="B26" s="13"/>
      <c r="C26" s="14">
        <f>data2015!AM5/data2015!D5*1000</f>
        <v>0.65749942826650409</v>
      </c>
      <c r="D26" s="14">
        <f>data2016!AM5/data2016!D5*1000</f>
        <v>0.67961181434599172</v>
      </c>
      <c r="E26" s="14">
        <f>data2017!AM5/data2017!D5*1000</f>
        <v>0.68820358278921823</v>
      </c>
      <c r="F26" s="14">
        <f>data2018!AM5/data2018!D5*1000</f>
        <v>0.66293929712460065</v>
      </c>
      <c r="G26" s="14">
        <f>data2019!AM5/data2019!D5*1000</f>
        <v>0.69849530288305794</v>
      </c>
      <c r="H26" s="159">
        <f>data2020!AM5/data2020!D5*1000</f>
        <v>0.694888178913738</v>
      </c>
      <c r="I26" s="159">
        <f>data2021!AM5/data2021!D5*1000</f>
        <v>0.75664593301435401</v>
      </c>
      <c r="J26" s="240">
        <f>data2022!AM5/data2022!D5*1000</f>
        <v>0.78142473118279576</v>
      </c>
    </row>
    <row r="27" spans="1:10" ht="15.75" customHeight="1" x14ac:dyDescent="0.25">
      <c r="A27" s="19" t="s">
        <v>3</v>
      </c>
      <c r="B27" s="13"/>
      <c r="C27" s="14">
        <f>data2015!AM6/data2015!D6*1000</f>
        <v>0.64962406015037588</v>
      </c>
      <c r="D27" s="14">
        <f>data2016!AM6/data2016!D6*1000</f>
        <v>0.64119850187265914</v>
      </c>
      <c r="E27" s="14">
        <f>data2017!AM6/data2017!D6*1000</f>
        <v>0.63450834879406304</v>
      </c>
      <c r="F27" s="14">
        <f>data2018!AM6/data2018!D6*1000</f>
        <v>0.64001473839351508</v>
      </c>
      <c r="G27" s="14">
        <f>data2019!AM6/data2019!D6*1000</f>
        <v>0.65345454545454551</v>
      </c>
      <c r="H27" s="159">
        <f>data2020!AM6/data2020!D6*1000</f>
        <v>0.66426772220223107</v>
      </c>
      <c r="I27" s="159">
        <f>data2021!AM6/data2021!D6*1000</f>
        <v>0.6657142857142857</v>
      </c>
      <c r="J27" s="240">
        <f>data2022!AM6/data2022!D6*1000</f>
        <v>0.67730496453900713</v>
      </c>
    </row>
    <row r="28" spans="1:10" ht="15.75" customHeight="1" x14ac:dyDescent="0.25">
      <c r="A28" s="19" t="s">
        <v>4</v>
      </c>
      <c r="B28" s="13"/>
      <c r="C28" s="14">
        <f>data2015!AM7/data2015!D7*1000</f>
        <v>0.98072557874672761</v>
      </c>
      <c r="D28" s="14">
        <f>data2016!AM7/data2016!D7*1000</f>
        <v>0.98360151843484411</v>
      </c>
      <c r="E28" s="14">
        <f>data2017!AM7/data2017!D7*1000</f>
        <v>1.0073198576321267</v>
      </c>
      <c r="F28" s="14">
        <f>data2018!AM7/data2018!D7*1000</f>
        <v>1.0050690438734486</v>
      </c>
      <c r="G28" s="14">
        <f>data2019!AM7/data2019!D7*1000</f>
        <v>0.99248850426984259</v>
      </c>
      <c r="H28" s="159">
        <f>data2020!AM7/data2020!D7*1000</f>
        <v>1.0011068575819746</v>
      </c>
      <c r="I28" s="159">
        <f>data2021!AM7/data2021!D7*1000</f>
        <v>0.98817643441065295</v>
      </c>
      <c r="J28" s="240">
        <f>data2022!AM7/data2022!D7*1000</f>
        <v>0.95213828802853739</v>
      </c>
    </row>
    <row r="29" spans="1:10" ht="15.75" customHeight="1" x14ac:dyDescent="0.25">
      <c r="A29" s="19" t="s">
        <v>5</v>
      </c>
      <c r="B29" s="13"/>
      <c r="C29" s="14">
        <f>data2015!AM8/data2015!D8*1000</f>
        <v>0.62702164717591435</v>
      </c>
      <c r="D29" s="14">
        <f>data2016!AM8/data2016!D8*1000</f>
        <v>0.65059030394373274</v>
      </c>
      <c r="E29" s="14">
        <f>data2017!AM8/data2017!D8*1000</f>
        <v>0.63974702018973484</v>
      </c>
      <c r="F29" s="14">
        <f>data2018!AM8/data2018!D8*1000</f>
        <v>0.64193312179643647</v>
      </c>
      <c r="G29" s="14">
        <f>data2019!AM8/data2019!D8*1000</f>
        <v>0.62232546766108321</v>
      </c>
      <c r="H29" s="159">
        <f>data2020!AM8/data2020!D8*1000</f>
        <v>0.59486309668039739</v>
      </c>
      <c r="I29" s="159">
        <f>data2021!AM8/data2021!D8*1000</f>
        <v>0.59408341416100863</v>
      </c>
      <c r="J29" s="240">
        <f>data2022!AM8/data2022!D8*1000</f>
        <v>0.59258361609306831</v>
      </c>
    </row>
    <row r="30" spans="1:10" ht="15.75" customHeight="1" x14ac:dyDescent="0.25">
      <c r="A30" s="19" t="s">
        <v>6</v>
      </c>
      <c r="B30" s="13"/>
      <c r="C30" s="14">
        <f>data2015!AM9/data2015!D9*1000</f>
        <v>0.62556323220186238</v>
      </c>
      <c r="D30" s="14">
        <f>data2016!AM9/data2016!D9*1000</f>
        <v>0.61655648174762867</v>
      </c>
      <c r="E30" s="14">
        <f>data2017!AM9/data2017!D9*1000</f>
        <v>0.58865143699336764</v>
      </c>
      <c r="F30" s="14">
        <f>data2018!AM9/data2018!D9*1000</f>
        <v>0.59673148218203831</v>
      </c>
      <c r="G30" s="14">
        <f>data2019!AM9/data2019!D9*1000</f>
        <v>0.60414278070778871</v>
      </c>
      <c r="H30" s="159">
        <f>data2020!AM9/data2020!D9*1000</f>
        <v>0.59115216262334003</v>
      </c>
      <c r="I30" s="159">
        <f>data2021!AM9/data2021!D9*1000</f>
        <v>0.57490864799025576</v>
      </c>
      <c r="J30" s="240">
        <f>data2022!AM9/data2022!D9*1000</f>
        <v>0.59416729201574858</v>
      </c>
    </row>
    <row r="31" spans="1:10" ht="15.75" customHeight="1" x14ac:dyDescent="0.25">
      <c r="A31" s="19" t="s">
        <v>7</v>
      </c>
      <c r="B31" s="13"/>
      <c r="C31" s="14">
        <f>data2015!AM10/data2015!D10*1000</f>
        <v>0.90274297863970365</v>
      </c>
      <c r="D31" s="14">
        <f>data2016!AM10/data2016!D10*1000</f>
        <v>0.91830376507564759</v>
      </c>
      <c r="E31" s="14">
        <f>data2017!AM10/data2017!D10*1000</f>
        <v>0.93048354388754084</v>
      </c>
      <c r="F31" s="14">
        <f>data2018!AM10/data2018!D10*1000</f>
        <v>0.93667745963705096</v>
      </c>
      <c r="G31" s="14">
        <f>data2019!AM10/data2019!D10*1000</f>
        <v>0.94340182161372488</v>
      </c>
      <c r="H31" s="159">
        <f>data2020!AM10/data2020!D10*1000</f>
        <v>0.95008949905605056</v>
      </c>
      <c r="I31" s="159">
        <f>data2021!AM10/data2021!D10*1000</f>
        <v>0.95239686274509827</v>
      </c>
      <c r="J31" s="240">
        <f>data2022!AM10/data2022!D10*1000</f>
        <v>0.95533980582524269</v>
      </c>
    </row>
    <row r="32" spans="1:10" ht="16.5" customHeight="1" thickBot="1" x14ac:dyDescent="0.3">
      <c r="A32" s="20" t="s">
        <v>8</v>
      </c>
      <c r="B32" s="15"/>
      <c r="C32" s="236">
        <f>data2015!AM11/data2015!D11*1000</f>
        <v>0.77777777777777768</v>
      </c>
      <c r="D32" s="236">
        <f>data2016!AM11/data2016!D11*1000</f>
        <v>0.81106701940035264</v>
      </c>
      <c r="E32" s="236">
        <f>data2017!AM11/data2017!D11*1000</f>
        <v>0.84171565425647732</v>
      </c>
      <c r="F32" s="236">
        <f>data2018!AM11/data2018!D11*1000</f>
        <v>0.85326668663491068</v>
      </c>
      <c r="G32" s="236">
        <f>data2019!AM11/data2019!D11*1000</f>
        <v>0.85602479864349301</v>
      </c>
      <c r="H32" s="238">
        <f>data2020!AM11/data2020!D11*1000</f>
        <v>0.87512018425460636</v>
      </c>
      <c r="I32" s="238">
        <f>data2021!AM11/data2021!D11*1000</f>
        <v>0.88026531456953638</v>
      </c>
      <c r="J32" s="237">
        <f>data2022!AM11/data2022!D11*1000</f>
        <v>0.8720311220311221</v>
      </c>
    </row>
    <row r="34" spans="1:10" ht="24" customHeight="1" thickBot="1" x14ac:dyDescent="0.4">
      <c r="A34" s="1" t="s">
        <v>185</v>
      </c>
    </row>
    <row r="35" spans="1:10" ht="19.5" customHeight="1" thickBot="1" x14ac:dyDescent="0.35">
      <c r="A35" s="21"/>
      <c r="B35" s="192">
        <v>2014</v>
      </c>
      <c r="C35" s="192">
        <v>2015</v>
      </c>
      <c r="D35" s="192">
        <v>2016</v>
      </c>
      <c r="E35" s="192">
        <v>2017</v>
      </c>
      <c r="F35" s="192">
        <v>2018</v>
      </c>
      <c r="G35" s="192">
        <v>2019</v>
      </c>
      <c r="H35" s="189">
        <v>2020</v>
      </c>
      <c r="I35" s="192">
        <v>2021</v>
      </c>
      <c r="J35" s="192">
        <v>2022</v>
      </c>
    </row>
    <row r="36" spans="1:10" ht="15.75" customHeight="1" x14ac:dyDescent="0.25">
      <c r="A36" s="18" t="s">
        <v>1</v>
      </c>
      <c r="B36" s="12"/>
      <c r="C36" s="14">
        <f>(data2015!AV4+data2015!AW4+data2015!AX4)/data2015!D4*1000</f>
        <v>0.41287056168855019</v>
      </c>
      <c r="D36" s="14">
        <f>(data2016!AV4+data2016!AW4+data2016!AX4)/data2016!D4*1000</f>
        <v>0.51834060595664744</v>
      </c>
      <c r="E36" s="14">
        <f>(data2017!AV4+data2017!AW4+data2017!AX4)/data2017!D4*1000</f>
        <v>0.58407117500200856</v>
      </c>
      <c r="F36" s="14">
        <f>(data2018!AV4+data2018!AW4+data2018!AX4)/data2018!D4*1000</f>
        <v>0.63823182696678216</v>
      </c>
      <c r="G36" s="14">
        <f>(data2019!AV4+data2019!AW4+data2019!AX4)/data2019!D4*1000</f>
        <v>0.67577082050648585</v>
      </c>
      <c r="H36" s="14">
        <f>(data2020!AV4+data2020!AW4+data2020!AX4)/data2020!D4*1000</f>
        <v>0.74321521303978988</v>
      </c>
      <c r="I36" s="190">
        <f>(data2021!AV4+data2021!AW4+data2021!AX4)/data2021!D4*1000</f>
        <v>0.78103863621121328</v>
      </c>
      <c r="J36" s="239">
        <f>(data2022!AV4+data2022!AW4+data2022!AX4)/data2022!D4*1000</f>
        <v>0.8337648401834673</v>
      </c>
    </row>
    <row r="37" spans="1:10" ht="15.75" customHeight="1" x14ac:dyDescent="0.25">
      <c r="A37" s="19" t="s">
        <v>2</v>
      </c>
      <c r="B37" s="13"/>
      <c r="C37" s="14">
        <f>(data2015!AV5+data2015!AW5+data2015!AX5)/data2015!D5*1000</f>
        <v>0.18712557554505263</v>
      </c>
      <c r="D37" s="14">
        <f>(data2016!AV5+data2016!AW5+data2016!AX5)/data2016!D5*1000</f>
        <v>0.23626329113924049</v>
      </c>
      <c r="E37" s="14">
        <f>(data2017!AV5+data2017!AW5+data2017!AX5)/data2017!D5*1000</f>
        <v>0.28284614096768795</v>
      </c>
      <c r="F37" s="14">
        <f>(data2018!AV5+data2018!AW5+data2018!AX5)/data2018!D5*1000</f>
        <v>0.33546325878594246</v>
      </c>
      <c r="G37" s="14">
        <f>(data2019!AV5+data2019!AW5+data2019!AX5)/data2019!D5*1000</f>
        <v>0.38582442500809844</v>
      </c>
      <c r="H37" s="14">
        <f>(data2020!AV5+data2020!AW5+data2020!AX5)/data2020!D5*1000</f>
        <v>0.42977316293929713</v>
      </c>
      <c r="I37" s="159">
        <f>(data2021!AV5+data2021!AW5+data2021!AX5)/data2021!D5*1000</f>
        <v>0.49011642743221684</v>
      </c>
      <c r="J37" s="240">
        <f>(data2022!AV5+data2022!AW5+data2022!AX5)/data2022!D5*1000</f>
        <v>0.58602150537634412</v>
      </c>
    </row>
    <row r="38" spans="1:10" ht="15.75" customHeight="1" x14ac:dyDescent="0.25">
      <c r="A38" s="19" t="s">
        <v>3</v>
      </c>
      <c r="B38" s="13"/>
      <c r="C38" s="14">
        <f>(data2015!AV6+data2015!AW6+data2015!AX6)/data2015!D6*1000</f>
        <v>0.21203007518796993</v>
      </c>
      <c r="D38" s="14">
        <f>(data2016!AV6+data2016!AW6+data2016!AX6)/data2016!D6*1000</f>
        <v>0.24531835205992511</v>
      </c>
      <c r="E38" s="14">
        <f>(data2017!AV6+data2017!AW6+data2017!AX6)/data2017!D6*1000</f>
        <v>0.28200371057513918</v>
      </c>
      <c r="F38" s="14">
        <f>(data2018!AV6+data2018!AW6+data2018!AX6)/data2018!D6*1000</f>
        <v>0.33014001473839355</v>
      </c>
      <c r="G38" s="14">
        <f>(data2019!AV6+data2019!AW6+data2019!AX6)/data2019!D6*1000</f>
        <v>0.37781818181818178</v>
      </c>
      <c r="H38" s="14">
        <f>(data2020!AV6+data2020!AW6+data2020!AX6)/data2020!D6*1000</f>
        <v>0.39258726160489382</v>
      </c>
      <c r="I38" s="159">
        <f>(data2021!AV6+data2021!AW6+data2021!AX6)/data2021!D6*1000</f>
        <v>0.41464285714285715</v>
      </c>
      <c r="J38" s="240">
        <f>(data2022!AV6+data2022!AW6+data2022!AX6)/data2022!D6*1000</f>
        <v>0.4521276595744681</v>
      </c>
    </row>
    <row r="39" spans="1:10" ht="15.75" customHeight="1" x14ac:dyDescent="0.25">
      <c r="A39" s="19" t="s">
        <v>4</v>
      </c>
      <c r="B39" s="13"/>
      <c r="C39" s="14">
        <f>(data2015!AV7+data2015!AW7+data2015!AX7)/data2015!D7*1000</f>
        <v>0.81463495653962059</v>
      </c>
      <c r="D39" s="14">
        <f>(data2016!AV7+data2016!AW7+data2016!AX7)/data2016!D7*1000</f>
        <v>0.83759816804217191</v>
      </c>
      <c r="E39" s="14">
        <f>(data2017!AV7+data2017!AW7+data2017!AX7)/data2017!D7*1000</f>
        <v>0.88793380043128212</v>
      </c>
      <c r="F39" s="14">
        <f>(data2018!AV7+data2018!AW7+data2018!AX7)/data2018!D7*1000</f>
        <v>0.93952106275126734</v>
      </c>
      <c r="G39" s="14">
        <f>(data2019!AV7+data2019!AW7+data2019!AX7)/data2019!D7*1000</f>
        <v>0.94250706880301605</v>
      </c>
      <c r="H39" s="14">
        <f>(data2020!AV7+data2020!AW7+data2020!AX7)/data2020!D7*1000</f>
        <v>0.97290666441065121</v>
      </c>
      <c r="I39" s="159">
        <f>(data2021!AV7+data2021!AW7+data2021!AX7)/data2021!D7*1000</f>
        <v>0.9674454602621777</v>
      </c>
      <c r="J39" s="240">
        <f>(data2022!AV7+data2022!AW7+data2022!AX7)/data2022!D7*1000</f>
        <v>0.93872788960560016</v>
      </c>
    </row>
    <row r="40" spans="1:10" ht="15.75" customHeight="1" x14ac:dyDescent="0.25">
      <c r="A40" s="19" t="s">
        <v>5</v>
      </c>
      <c r="B40" s="13"/>
      <c r="C40" s="14">
        <f>(data2015!AV8+data2015!AW8+data2015!AX8)/data2015!D8*1000</f>
        <v>0.36700671808907687</v>
      </c>
      <c r="D40" s="14">
        <f>(data2016!AV8+data2016!AW8+data2016!AX8)/data2016!D8*1000</f>
        <v>0.40944486309972372</v>
      </c>
      <c r="E40" s="14">
        <f>(data2017!AV8+data2017!AW8+data2017!AX8)/data2017!D8*1000</f>
        <v>0.42082218438336172</v>
      </c>
      <c r="F40" s="14">
        <f>(data2018!AV8+data2018!AW8+data2018!AX8)/data2018!D8*1000</f>
        <v>0.43446424212838664</v>
      </c>
      <c r="G40" s="14">
        <f>(data2019!AV8+data2019!AW8+data2019!AX8)/data2019!D8*1000</f>
        <v>0.43526103435627828</v>
      </c>
      <c r="H40" s="14">
        <f>(data2020!AV8+data2020!AW8+data2020!AX8)/data2020!D8*1000</f>
        <v>0.43421371456263624</v>
      </c>
      <c r="I40" s="159">
        <f>(data2021!AV8+data2021!AW8+data2021!AX8)/data2021!D8*1000</f>
        <v>0.45198836081474303</v>
      </c>
      <c r="J40" s="240">
        <f>(data2022!AV8+data2022!AW8+data2022!AX8)/data2022!D8*1000</f>
        <v>0.47018904507998066</v>
      </c>
    </row>
    <row r="41" spans="1:10" ht="15.75" customHeight="1" x14ac:dyDescent="0.25">
      <c r="A41" s="19" t="s">
        <v>6</v>
      </c>
      <c r="B41" s="13"/>
      <c r="C41" s="14">
        <f>(data2015!AV9+data2015!AW9+data2015!AX9)/data2015!D9*1000</f>
        <v>0.37623911084409728</v>
      </c>
      <c r="D41" s="14">
        <f>(data2016!AV9+data2016!AW9+data2016!AX9)/data2016!D9*1000</f>
        <v>0.38732394366197181</v>
      </c>
      <c r="E41" s="14">
        <f>(data2017!AV9+data2017!AW9+data2017!AX9)/data2017!D9*1000</f>
        <v>0.42372881355932202</v>
      </c>
      <c r="F41" s="14">
        <f>(data2018!AV9+data2018!AW9+data2018!AX9)/data2018!D9*1000</f>
        <v>0.44895513354013772</v>
      </c>
      <c r="G41" s="14">
        <f>(data2019!AV9+data2019!AW9+data2019!AX9)/data2019!D9*1000</f>
        <v>0.47159596422838801</v>
      </c>
      <c r="H41" s="14">
        <f>(data2020!AV9+data2020!AW9+data2020!AX9)/data2020!D9*1000</f>
        <v>0.48328956154017366</v>
      </c>
      <c r="I41" s="159">
        <f>(data2021!AV9+data2021!AW9+data2021!AX9)/data2021!D9*1000</f>
        <v>0.48441283943540875</v>
      </c>
      <c r="J41" s="240">
        <f>(data2022!AV9+data2022!AW9+data2022!AX9)/data2022!D9*1000</f>
        <v>0.51890512267366473</v>
      </c>
    </row>
    <row r="42" spans="1:10" ht="15.75" customHeight="1" x14ac:dyDescent="0.25">
      <c r="A42" s="19" t="s">
        <v>7</v>
      </c>
      <c r="B42" s="13"/>
      <c r="C42" s="14">
        <f>(data2015!AV10+data2015!AW10+data2015!AX10)/data2015!D10*1000</f>
        <v>0.35419450893372229</v>
      </c>
      <c r="D42" s="14">
        <f>(data2016!AV10+data2016!AW10+data2016!AX10)/data2016!D10*1000</f>
        <v>0.50818920382284849</v>
      </c>
      <c r="E42" s="14">
        <f>(data2017!AV10+data2017!AW10+data2017!AX10)/data2017!D10*1000</f>
        <v>0.56995467418442225</v>
      </c>
      <c r="F42" s="14">
        <f>(data2018!AV10+data2018!AW10+data2018!AX10)/data2018!D10*1000</f>
        <v>0.62975849256814609</v>
      </c>
      <c r="G42" s="14">
        <f>(data2019!AV10+data2019!AW10+data2019!AX10)/data2019!D10*1000</f>
        <v>0.68664232048124463</v>
      </c>
      <c r="H42" s="14">
        <f>(data2020!AV10+data2020!AW10+data2020!AX10)/data2020!D10*1000</f>
        <v>0.77463194334154484</v>
      </c>
      <c r="I42" s="159">
        <f>(data2021!AV10+data2021!AW10+data2021!AX10)/data2021!D10*1000</f>
        <v>0.83626313725490198</v>
      </c>
      <c r="J42" s="240">
        <f>(data2022!AV10+data2022!AW10+data2022!AX10)/data2022!D10*1000</f>
        <v>0.8494652427184467</v>
      </c>
    </row>
    <row r="43" spans="1:10" ht="16.5" customHeight="1" thickBot="1" x14ac:dyDescent="0.3">
      <c r="A43" s="20" t="s">
        <v>8</v>
      </c>
      <c r="B43" s="15"/>
      <c r="C43" s="236">
        <f>(data2015!AV11+data2015!AW11+data2015!AX11)/data2015!D11*1000</f>
        <v>0.46497099509147705</v>
      </c>
      <c r="D43" s="236">
        <f>(data2016!AV11+data2016!AW11+data2016!AX11)/data2016!D11*1000</f>
        <v>0.55026455026455023</v>
      </c>
      <c r="E43" s="236">
        <f>(data2017!AV11+data2017!AW11+data2017!AX11)/data2017!D11*1000</f>
        <v>0.6302588721968212</v>
      </c>
      <c r="F43" s="236">
        <f>(data2018!AV11+data2018!AW11+data2018!AX11)/data2018!D11*1000</f>
        <v>0.68863538523144374</v>
      </c>
      <c r="G43" s="236">
        <f>(data2019!AV11+data2019!AW11+data2019!AX11)/data2019!D11*1000</f>
        <v>0.72674671470962282</v>
      </c>
      <c r="H43" s="236">
        <f>(data2020!AV11+data2020!AW11+data2020!AX11)/data2020!D11*1000</f>
        <v>0.7758523869346734</v>
      </c>
      <c r="I43" s="236">
        <f>(data2021!AV11+data2021!AW11+data2021!AX11)/data2021!D11*1000</f>
        <v>0.80438017384105953</v>
      </c>
      <c r="J43" s="237">
        <f>(data2022!AV11+data2022!AW11+data2022!AX11)/data2022!D11*1000</f>
        <v>0.8292383292383293</v>
      </c>
    </row>
    <row r="45" spans="1:10" ht="24" customHeight="1" thickBot="1" x14ac:dyDescent="0.4">
      <c r="A45" s="277" t="s">
        <v>194</v>
      </c>
    </row>
    <row r="46" spans="1:10" ht="19.5" customHeight="1" thickBot="1" x14ac:dyDescent="0.35">
      <c r="A46" s="70"/>
      <c r="B46" s="192">
        <v>2014</v>
      </c>
      <c r="C46" s="192">
        <v>2015</v>
      </c>
      <c r="D46" s="192">
        <v>2016</v>
      </c>
      <c r="E46" s="192">
        <v>2017</v>
      </c>
      <c r="F46" s="192">
        <v>2018</v>
      </c>
      <c r="G46" s="192">
        <v>2019</v>
      </c>
      <c r="H46" s="192">
        <v>2020</v>
      </c>
      <c r="I46" s="192">
        <v>2021</v>
      </c>
      <c r="J46" s="192">
        <v>2022</v>
      </c>
    </row>
    <row r="47" spans="1:10" ht="15.75" customHeight="1" x14ac:dyDescent="0.25">
      <c r="A47" s="18" t="s">
        <v>1</v>
      </c>
      <c r="B47" s="12"/>
      <c r="C47" s="14">
        <f>(data2015!AW4+data2015!AX4)/data2015!D4*1000</f>
        <v>0.10020398668718462</v>
      </c>
      <c r="D47" s="14">
        <f>(data2016!AW4+data2016!AX4)/data2016!D4*1000</f>
        <v>0.1543037063974991</v>
      </c>
      <c r="E47" s="14">
        <f>(data2017!AW4+data2017!AX4)/data2017!D4*1000</f>
        <v>0.29106496180730168</v>
      </c>
      <c r="F47" s="14">
        <f>(data2018!AW4+data2018!AX4)/data2018!D4*1000</f>
        <v>0.34683027416142231</v>
      </c>
      <c r="G47" s="14">
        <f>(data2019!AW4+data2019!AX4)/data2019!D4*1000</f>
        <v>0.39310011392410632</v>
      </c>
      <c r="H47" s="14">
        <f>(data2020!AW4+data2020!AX4)/data2020!D4*1000</f>
        <v>0.5440113943291669</v>
      </c>
      <c r="I47" s="190">
        <f>(data2021!AW4+data2021!AX4)/data2021!D4*1000</f>
        <v>0.62347760689253739</v>
      </c>
      <c r="J47" s="239">
        <f>(data2022!AW4+data2022!AX4)/data2022!D4*1000</f>
        <v>0.7330171061772246</v>
      </c>
    </row>
    <row r="48" spans="1:10" ht="15.75" customHeight="1" x14ac:dyDescent="0.25">
      <c r="A48" s="19" t="s">
        <v>2</v>
      </c>
      <c r="B48" s="13"/>
      <c r="C48" s="14">
        <f>(data2015!AW5+data2015!AX5)/data2015!D5*1000</f>
        <v>5.1253872541545967E-2</v>
      </c>
      <c r="D48" s="14">
        <f>(data2016!AW5+data2016!AX5)/data2016!D5*1000</f>
        <v>7.9856540084388181E-2</v>
      </c>
      <c r="E48" s="14">
        <f>(data2017!AW5+data2017!AX5)/data2017!D5*1000</f>
        <v>9.4826720241084891E-2</v>
      </c>
      <c r="F48" s="14">
        <f>(data2018!AW5+data2018!AX5)/data2018!D5*1000</f>
        <v>0.10543130990415335</v>
      </c>
      <c r="G48" s="14">
        <f>(data2019!AW5+data2019!AX5)/data2019!D5*1000</f>
        <v>0.13904599935212181</v>
      </c>
      <c r="H48" s="14">
        <f>(data2020!AW5+data2020!AX5)/data2020!D5*1000</f>
        <v>0.18783386581469649</v>
      </c>
      <c r="I48" s="159">
        <f>(data2021!AW5+data2021!AX5)/data2021!D5*1000</f>
        <v>0.20940510366826154</v>
      </c>
      <c r="J48" s="240">
        <f>(data2022!AW5+data2022!AX5)/data2022!D5*1000</f>
        <v>0.25237191650853891</v>
      </c>
    </row>
    <row r="49" spans="1:10" ht="15.75" customHeight="1" x14ac:dyDescent="0.25">
      <c r="A49" s="19" t="s">
        <v>3</v>
      </c>
      <c r="B49" s="13"/>
      <c r="C49" s="14">
        <f>(data2015!AW6+data2015!AX6)/data2015!D6*1000</f>
        <v>0.1575187969924812</v>
      </c>
      <c r="D49" s="14">
        <f>(data2016!AW6+data2016!AX6)/data2016!D6*1000</f>
        <v>0.18127340823970037</v>
      </c>
      <c r="E49" s="14">
        <f>(data2017!AW6+data2017!AX6)/data2017!D6*1000</f>
        <v>0.20259740259740261</v>
      </c>
      <c r="F49" s="14">
        <f>(data2018!AW6+data2018!AX6)/data2018!D6*1000</f>
        <v>0.2313927781871776</v>
      </c>
      <c r="G49" s="14">
        <f>(data2019!AW6+data2019!AX6)/data2019!D6*1000</f>
        <v>0.2821818181818182</v>
      </c>
      <c r="H49" s="14">
        <f>(data2020!AW6+data2020!AX6)/data2020!D6*1000</f>
        <v>0.30406621086721841</v>
      </c>
      <c r="I49" s="159">
        <f>(data2021!AW6+data2021!AX6)/data2021!D6*1000</f>
        <v>0.32285714285714284</v>
      </c>
      <c r="J49" s="240">
        <f>(data2022!AW6+data2022!AX6)/data2022!D6*1000</f>
        <v>0.34397163120567376</v>
      </c>
    </row>
    <row r="50" spans="1:10" ht="15.75" customHeight="1" x14ac:dyDescent="0.25">
      <c r="A50" s="19" t="s">
        <v>4</v>
      </c>
      <c r="B50" s="13"/>
      <c r="C50" s="14">
        <f>(data2015!AW7+data2015!AX7)/data2015!D7*1000</f>
        <v>0.38754478514991658</v>
      </c>
      <c r="D50" s="14">
        <f>(data2016!AW7+data2016!AX7)/data2016!D7*1000</f>
        <v>0.44569443804078873</v>
      </c>
      <c r="E50" s="14">
        <f>(data2017!AW7+data2017!AX7)/data2017!D7*1000</f>
        <v>0.52977562882874818</v>
      </c>
      <c r="F50" s="14">
        <f>(data2018!AW7+data2018!AX7)/data2018!D7*1000</f>
        <v>0.62634737516751149</v>
      </c>
      <c r="G50" s="14">
        <f>(data2019!AW7+data2019!AX7)/data2019!D7*1000</f>
        <v>0.6783194813355039</v>
      </c>
      <c r="H50" s="14">
        <f>(data2020!AW7+data2020!AX7)/data2020!D7*1000</f>
        <v>0.73320502245440378</v>
      </c>
      <c r="I50" s="159">
        <f>(data2021!AW7+data2021!AX7)/data2021!D7*1000</f>
        <v>0.78777701764205899</v>
      </c>
      <c r="J50" s="240">
        <f>(data2022!AW7+data2022!AX7)/data2022!D7*1000</f>
        <v>0.81803430379916586</v>
      </c>
    </row>
    <row r="51" spans="1:10" ht="15.75" customHeight="1" x14ac:dyDescent="0.25">
      <c r="A51" s="19" t="s">
        <v>5</v>
      </c>
      <c r="B51" s="13"/>
      <c r="C51" s="14">
        <f>(data2015!AW8+data2015!AX8)/data2015!D8*1000</f>
        <v>0.29111719333167452</v>
      </c>
      <c r="D51" s="14">
        <f>(data2016!AW8+data2016!AX8)/data2016!D8*1000</f>
        <v>0.31901532278322031</v>
      </c>
      <c r="E51" s="14">
        <f>(data2017!AW8+data2017!AX8)/data2017!D8*1000</f>
        <v>0.33690099732425199</v>
      </c>
      <c r="F51" s="14">
        <f>(data2018!AW8+data2018!AX8)/data2018!D8*1000</f>
        <v>0.3758847937515255</v>
      </c>
      <c r="G51" s="14">
        <f>(data2019!AW8+data2019!AX8)/data2019!D8*1000</f>
        <v>0.38880058686881036</v>
      </c>
      <c r="H51" s="14">
        <f>(data2020!AW8+data2020!AX8)/data2020!D8*1000</f>
        <v>0.37824085291979642</v>
      </c>
      <c r="I51" s="159">
        <f>(data2021!AW8+data2021!AX8)/data2021!D8*1000</f>
        <v>0.40349175557710965</v>
      </c>
      <c r="J51" s="240">
        <f>(data2022!AW8+data2022!AX8)/data2022!D8*1000</f>
        <v>0.41323315559864277</v>
      </c>
    </row>
    <row r="52" spans="1:10" ht="15.75" customHeight="1" x14ac:dyDescent="0.25">
      <c r="A52" s="19" t="s">
        <v>6</v>
      </c>
      <c r="B52" s="13"/>
      <c r="C52" s="14">
        <f>(data2015!AW9+data2015!AX9)/data2015!D9*1000</f>
        <v>0.11039351156503455</v>
      </c>
      <c r="D52" s="14">
        <f>(data2016!AW9+data2016!AX9)/data2016!D9*1000</f>
        <v>0.16527737855705663</v>
      </c>
      <c r="E52" s="14">
        <f>(data2017!AW9+data2017!AX9)/data2017!D9*1000</f>
        <v>0.25939572586588061</v>
      </c>
      <c r="F52" s="14">
        <f>(data2018!AW9+data2018!AX9)/data2018!D9*1000</f>
        <v>0.27777407883786032</v>
      </c>
      <c r="G52" s="14">
        <f>(data2019!AW9+data2019!AX9)/data2019!D9*1000</f>
        <v>0.29420392876251622</v>
      </c>
      <c r="H52" s="14">
        <f>(data2020!AW9+data2020!AX9)/data2020!D9*1000</f>
        <v>0.29521922991319827</v>
      </c>
      <c r="I52" s="159">
        <f>(data2021!AW9+data2021!AX9)/data2021!D9*1000</f>
        <v>0.32434262377301709</v>
      </c>
      <c r="J52" s="240">
        <f>(data2022!AW9+data2022!AX9)/data2022!D9*1000</f>
        <v>0.37241924185663328</v>
      </c>
    </row>
    <row r="53" spans="1:10" ht="15.75" customHeight="1" x14ac:dyDescent="0.25">
      <c r="A53" s="19" t="s">
        <v>7</v>
      </c>
      <c r="B53" s="13"/>
      <c r="C53" s="14">
        <f>(data2015!AW10+data2015!AX10)/data2015!D10*1000</f>
        <v>6.9937504177670529E-2</v>
      </c>
      <c r="D53" s="14">
        <f>(data2016!AW10+data2016!AX10)/data2016!D10*1000</f>
        <v>0.11558533949299339</v>
      </c>
      <c r="E53" s="14">
        <f>(data2017!AW10+data2017!AX10)/data2017!D10*1000</f>
        <v>0.21874797755235165</v>
      </c>
      <c r="F53" s="14">
        <f>(data2018!AW10+data2018!AX10)/data2018!D10*1000</f>
        <v>0.31516963056556097</v>
      </c>
      <c r="G53" s="14">
        <f>(data2019!AW10+data2019!AX10)/data2019!D10*1000</f>
        <v>0.39197141859661017</v>
      </c>
      <c r="H53" s="14">
        <f>(data2020!AW10+data2020!AX10)/data2020!D10*1000</f>
        <v>0.54885430461203755</v>
      </c>
      <c r="I53" s="159">
        <f>(data2021!AW10+data2021!AX10)/data2021!D10*1000</f>
        <v>0.70321490196078429</v>
      </c>
      <c r="J53" s="240">
        <f>(data2022!AW10+data2022!AX10)/data2022!D10*1000</f>
        <v>0.71952427184466006</v>
      </c>
    </row>
    <row r="54" spans="1:10" ht="16.5" customHeight="1" thickBot="1" x14ac:dyDescent="0.3">
      <c r="A54" s="20" t="s">
        <v>8</v>
      </c>
      <c r="B54" s="15"/>
      <c r="C54" s="236">
        <f>(data2015!AW11+data2015!AX11)/data2015!D11*1000</f>
        <v>0.35809906291834004</v>
      </c>
      <c r="D54" s="236">
        <f>(data2016!AW11+data2016!AX11)/data2016!D11*1000</f>
        <v>0.47993827160493824</v>
      </c>
      <c r="E54" s="236">
        <f>(data2017!AW11+data2017!AX11)/data2017!D11*1000</f>
        <v>0.5653775310254735</v>
      </c>
      <c r="F54" s="236">
        <f>(data2018!AW11+data2018!AX11)/data2018!D11*1000</f>
        <v>0.6259393931586219</v>
      </c>
      <c r="G54" s="236">
        <f>(data2019!AW11+data2019!AX11)/data2019!D11*1000</f>
        <v>0.66855235269181856</v>
      </c>
      <c r="H54" s="236">
        <f>(data2020!AW11+data2020!AX11)/data2020!D11*1000</f>
        <v>0.72165787269681736</v>
      </c>
      <c r="I54" s="236">
        <f>(data2021!AW11+data2021!AX11)/data2021!D11*1000</f>
        <v>0.76609250827814568</v>
      </c>
      <c r="J54" s="237">
        <f>(data2022!AW11+data2022!AX11)/data2022!D11*1000</f>
        <v>0.80323505323505318</v>
      </c>
    </row>
    <row r="56" spans="1:10" ht="24" thickBot="1" x14ac:dyDescent="0.4">
      <c r="A56" s="277" t="s">
        <v>195</v>
      </c>
    </row>
    <row r="57" spans="1:10" ht="19.5" thickBot="1" x14ac:dyDescent="0.35">
      <c r="A57" s="70"/>
      <c r="B57" s="192">
        <v>2014</v>
      </c>
      <c r="C57" s="192">
        <v>2015</v>
      </c>
      <c r="D57" s="192">
        <v>2016</v>
      </c>
      <c r="E57" s="192">
        <v>2017</v>
      </c>
      <c r="F57" s="192">
        <v>2018</v>
      </c>
      <c r="G57" s="192">
        <v>2019</v>
      </c>
      <c r="H57" s="192">
        <v>2020</v>
      </c>
      <c r="I57" s="192">
        <v>2021</v>
      </c>
      <c r="J57" s="192">
        <v>2022</v>
      </c>
    </row>
    <row r="58" spans="1:10" ht="15.75" x14ac:dyDescent="0.25">
      <c r="A58" s="18" t="s">
        <v>1</v>
      </c>
      <c r="B58" s="12"/>
      <c r="C58" s="14">
        <f>(data2015!AX4)/data2015!D4*1000</f>
        <v>0</v>
      </c>
      <c r="D58" s="14">
        <f>(data2016!AX4)/data2016!D4*1000</f>
        <v>0</v>
      </c>
      <c r="E58" s="14">
        <f>(data2017!AX4)/data2017!D4*1000</f>
        <v>4.6401822299060582E-3</v>
      </c>
      <c r="F58" s="14">
        <f>(data2018!AX4)/data2018!D4*1000</f>
        <v>8.8545381309426581E-3</v>
      </c>
      <c r="G58" s="14">
        <f>(data2019!AX4)/data2019!D4*1000</f>
        <v>2.0206133772119533E-2</v>
      </c>
      <c r="H58" s="14">
        <f>(data2020!AX4)/data2020!D4*1000</f>
        <v>7.9819060257997274E-2</v>
      </c>
      <c r="I58" s="190">
        <f>(data2021!AX4)/data2021!D4*1000</f>
        <v>0.14094920508655662</v>
      </c>
      <c r="J58" s="239">
        <f>(data2022!AX4)/data2022!D4*1000</f>
        <v>0.2374253619869662</v>
      </c>
    </row>
    <row r="59" spans="1:10" ht="15.75" x14ac:dyDescent="0.25">
      <c r="A59" s="19" t="s">
        <v>2</v>
      </c>
      <c r="B59" s="13"/>
      <c r="C59" s="14">
        <f>(data2015!AX5)/data2015!D5*1000</f>
        <v>0</v>
      </c>
      <c r="D59" s="14">
        <f>(data2016!AX5)/data2016!D5*1000</f>
        <v>0</v>
      </c>
      <c r="E59" s="14">
        <f>(data2017!AX5)/data2017!D5*1000</f>
        <v>0</v>
      </c>
      <c r="F59" s="14">
        <f>(data2018!AX5)/data2018!D5*1000</f>
        <v>0</v>
      </c>
      <c r="G59" s="14">
        <f>(data2019!AX5)/data2019!D5*1000</f>
        <v>0</v>
      </c>
      <c r="H59" s="14">
        <f>(data2020!AX5)/data2020!D5*1000</f>
        <v>0</v>
      </c>
      <c r="I59" s="159">
        <f>(data2021!AX5)/data2021!D5*1000</f>
        <v>4.2105263157894739E-4</v>
      </c>
      <c r="J59" s="240">
        <f>(data2022!AX5)/data2022!D5*1000</f>
        <v>9.4876660341555979E-4</v>
      </c>
    </row>
    <row r="60" spans="1:10" ht="15.75" x14ac:dyDescent="0.25">
      <c r="A60" s="19" t="s">
        <v>3</v>
      </c>
      <c r="B60" s="13"/>
      <c r="C60" s="14">
        <f>(data2015!AX6)/data2015!D6*1000</f>
        <v>0</v>
      </c>
      <c r="D60" s="14">
        <f>(data2016!AX6)/data2016!D6*1000</f>
        <v>0</v>
      </c>
      <c r="E60" s="14">
        <f>(data2017!AX6)/data2017!D6*1000</f>
        <v>0</v>
      </c>
      <c r="F60" s="14">
        <f>(data2018!AX6)/data2018!D6*1000</f>
        <v>8.4745762711864406E-3</v>
      </c>
      <c r="G60" s="14">
        <f>(data2019!AX6)/data2019!D6*1000</f>
        <v>9.0909090909090905E-3</v>
      </c>
      <c r="H60" s="14">
        <f>(data2020!AX6)/data2020!D6*1000</f>
        <v>1.3314141777617847E-2</v>
      </c>
      <c r="I60" s="159">
        <f>(data2021!AX6)/data2021!D6*1000</f>
        <v>1.8214285714285714E-2</v>
      </c>
      <c r="J60" s="240">
        <f>(data2022!AX6)/data2022!D6*1000</f>
        <v>2.4113475177304965E-2</v>
      </c>
    </row>
    <row r="61" spans="1:10" ht="15.75" x14ac:dyDescent="0.25">
      <c r="A61" s="19" t="s">
        <v>4</v>
      </c>
      <c r="B61" s="13"/>
      <c r="C61" s="14">
        <f>(data2015!AX7)/data2015!D7*1000</f>
        <v>0</v>
      </c>
      <c r="D61" s="14">
        <f>(data2016!AX7)/data2016!D7*1000</f>
        <v>0</v>
      </c>
      <c r="E61" s="14">
        <f>(data2017!AX7)/data2017!D7*1000</f>
        <v>0.16415582865116138</v>
      </c>
      <c r="F61" s="14">
        <f>(data2018!AX7)/data2018!D7*1000</f>
        <v>0.29860746955660433</v>
      </c>
      <c r="G61" s="14">
        <f>(data2019!AX7)/data2019!D7*1000</f>
        <v>0.32130922800102818</v>
      </c>
      <c r="H61" s="14">
        <f>(data2020!AX7)/data2020!D7*1000</f>
        <v>0.40185275269135595</v>
      </c>
      <c r="I61" s="159">
        <f>(data2021!AX7)/data2021!D7*1000</f>
        <v>0.42152980768566317</v>
      </c>
      <c r="J61" s="240">
        <f>(data2022!AX7)/data2022!D7*1000</f>
        <v>0.44924834716839435</v>
      </c>
    </row>
    <row r="62" spans="1:10" ht="15.75" x14ac:dyDescent="0.25">
      <c r="A62" s="19" t="s">
        <v>5</v>
      </c>
      <c r="B62" s="13"/>
      <c r="C62" s="14">
        <f>(data2015!AX8)/data2015!D8*1000</f>
        <v>0</v>
      </c>
      <c r="D62" s="14">
        <f>(data2016!AX8)/data2016!D8*1000</f>
        <v>0</v>
      </c>
      <c r="E62" s="14">
        <f>(data2017!AX8)/data2017!D8*1000</f>
        <v>0</v>
      </c>
      <c r="F62" s="14">
        <f>(data2018!AX8)/data2018!D8*1000</f>
        <v>0</v>
      </c>
      <c r="G62" s="14">
        <f>(data2019!AX8)/data2019!D8*1000</f>
        <v>0</v>
      </c>
      <c r="H62" s="14">
        <f>(data2020!AX8)/data2020!D8*1000</f>
        <v>0</v>
      </c>
      <c r="I62" s="159">
        <f>(data2021!AX8)/data2021!D8*1000</f>
        <v>0</v>
      </c>
      <c r="J62" s="240">
        <f>(data2022!AX8)/data2022!D8*1000</f>
        <v>2.3024721279689773E-2</v>
      </c>
    </row>
    <row r="63" spans="1:10" ht="15.75" x14ac:dyDescent="0.25">
      <c r="A63" s="19" t="s">
        <v>6</v>
      </c>
      <c r="B63" s="13"/>
      <c r="C63" s="14">
        <f>(data2015!AX9)/data2015!D9*1000</f>
        <v>0</v>
      </c>
      <c r="D63" s="14">
        <f>(data2016!AX9)/data2016!D9*1000</f>
        <v>0</v>
      </c>
      <c r="E63" s="14">
        <f>(data2017!AX9)/data2017!D9*1000</f>
        <v>0</v>
      </c>
      <c r="F63" s="14">
        <f>(data2018!AX9)/data2018!D9*1000</f>
        <v>0</v>
      </c>
      <c r="G63" s="14">
        <f>(data2019!AX9)/data2019!D9*1000</f>
        <v>0</v>
      </c>
      <c r="H63" s="14">
        <f>(data2020!AX9)/data2020!D9*1000</f>
        <v>4.3964685807552492E-3</v>
      </c>
      <c r="I63" s="159">
        <f>(data2021!AX9)/data2021!D9*1000</f>
        <v>9.2734828401518955E-3</v>
      </c>
      <c r="J63" s="240">
        <f>(data2022!AX9)/data2022!D9*1000</f>
        <v>1.4465021815015133E-2</v>
      </c>
    </row>
    <row r="64" spans="1:10" ht="15.75" x14ac:dyDescent="0.25">
      <c r="A64" s="19" t="s">
        <v>7</v>
      </c>
      <c r="B64" s="13"/>
      <c r="C64" s="14">
        <f>(data2015!AX10)/data2015!D10*1000</f>
        <v>0</v>
      </c>
      <c r="D64" s="14">
        <f>(data2016!AX10)/data2016!D10*1000</f>
        <v>0</v>
      </c>
      <c r="E64" s="14">
        <f>(data2017!AX10)/data2017!D10*1000</f>
        <v>4.9832790773254995E-3</v>
      </c>
      <c r="F64" s="14">
        <f>(data2018!AX10)/data2018!D10*1000</f>
        <v>8.2501039257277461E-3</v>
      </c>
      <c r="G64" s="14">
        <f>(data2019!AX10)/data2019!D10*1000</f>
        <v>1.2109208308414507E-2</v>
      </c>
      <c r="H64" s="14">
        <f>(data2020!AX10)/data2020!D10*1000</f>
        <v>2.1381457833545687E-2</v>
      </c>
      <c r="I64" s="159">
        <f>(data2021!AX10)/data2021!D10*1000</f>
        <v>3.3292941176470595E-2</v>
      </c>
      <c r="J64" s="240">
        <f>(data2022!AX10)/data2022!D10*1000</f>
        <v>4.9482330097087378E-2</v>
      </c>
    </row>
    <row r="65" spans="1:10" ht="16.5" thickBot="1" x14ac:dyDescent="0.3">
      <c r="A65" s="20" t="s">
        <v>8</v>
      </c>
      <c r="B65" s="15"/>
      <c r="C65" s="236">
        <f>(data2015!AX11)/data2015!D11*1000</f>
        <v>0</v>
      </c>
      <c r="D65" s="236">
        <f>(data2016!AX11)/data2016!D11*1000</f>
        <v>7.9365079365079361E-3</v>
      </c>
      <c r="E65" s="236">
        <f>(data2017!AX11)/data2017!D11*1000</f>
        <v>2.0853254953189636E-2</v>
      </c>
      <c r="F65" s="236">
        <f>(data2018!AX11)/data2018!D11*1000</f>
        <v>2.4959660926333282E-2</v>
      </c>
      <c r="G65" s="236">
        <f>(data2019!AX11)/data2019!D11*1000</f>
        <v>3.0782111064010173E-2</v>
      </c>
      <c r="H65" s="236">
        <f>(data2020!AX11)/data2020!D11*1000</f>
        <v>4.515033500837521E-2</v>
      </c>
      <c r="I65" s="236">
        <f>(data2021!AX11)/data2021!D11*1000</f>
        <v>4.8599751655629138E-2</v>
      </c>
      <c r="J65" s="237">
        <f>(data2022!AX11)/data2022!D11*1000</f>
        <v>5.8763308763308764E-2</v>
      </c>
    </row>
    <row r="67" spans="1:10" ht="24" customHeight="1" thickBot="1" x14ac:dyDescent="0.4">
      <c r="A67" s="1" t="s">
        <v>25</v>
      </c>
    </row>
    <row r="68" spans="1:10" ht="19.5" customHeight="1" thickBot="1" x14ac:dyDescent="0.35">
      <c r="A68" s="21"/>
      <c r="B68" s="16">
        <v>2014</v>
      </c>
      <c r="C68" s="16">
        <v>2015</v>
      </c>
      <c r="D68" s="16">
        <v>2016</v>
      </c>
      <c r="E68" s="16">
        <v>2017</v>
      </c>
      <c r="F68" s="16">
        <v>2018</v>
      </c>
      <c r="G68" s="17">
        <v>2019</v>
      </c>
      <c r="H68" s="189">
        <v>2020</v>
      </c>
      <c r="I68" s="192">
        <v>2021</v>
      </c>
      <c r="J68" s="192">
        <v>2022</v>
      </c>
    </row>
    <row r="69" spans="1:10" ht="15.75" customHeight="1" x14ac:dyDescent="0.25">
      <c r="A69" s="18" t="s">
        <v>1</v>
      </c>
      <c r="B69" s="71">
        <v>0.21588174731578169</v>
      </c>
      <c r="C69" s="73">
        <f>data2015!AQ4/data2015!AM4</f>
        <v>0.2333357963875205</v>
      </c>
      <c r="D69" s="73">
        <f>data2016!AQ4/data2016!AM4</f>
        <v>0.25639983746444533</v>
      </c>
      <c r="E69" s="73">
        <f>data2017!AQ4/data2017!AM4</f>
        <v>0.28102526401775768</v>
      </c>
      <c r="F69" s="73">
        <f>data2018!AQ4/data2018!AM4</f>
        <v>0.31280573201557244</v>
      </c>
      <c r="G69" s="73">
        <f>data2019!AQ4/data2019!AM4</f>
        <v>0.35050503842512337</v>
      </c>
      <c r="H69" s="160">
        <f>data2020!AQ4/data2020!AM4</f>
        <v>0.39900443272199709</v>
      </c>
      <c r="I69" s="191">
        <f>data2021!AQ4/data2021!AM4</f>
        <v>0.44229780416029685</v>
      </c>
      <c r="J69" s="245">
        <f>data2022!AQ4/data2022!AM4</f>
        <v>0.49459654968324601</v>
      </c>
    </row>
    <row r="70" spans="1:10" ht="15.75" customHeight="1" x14ac:dyDescent="0.25">
      <c r="A70" s="19" t="s">
        <v>2</v>
      </c>
      <c r="B70" s="72">
        <v>0.32884097035040433</v>
      </c>
      <c r="C70" s="73">
        <f>data2015!AQ5/data2015!AM5</f>
        <v>0.35141374671705849</v>
      </c>
      <c r="D70" s="73">
        <f>data2016!AQ5/data2016!AM5</f>
        <v>0.36055082325477428</v>
      </c>
      <c r="E70" s="73">
        <f>data2017!AQ5/data2017!AM5</f>
        <v>0.38386236693069692</v>
      </c>
      <c r="F70" s="73">
        <f>data2018!AQ5/data2018!AM5</f>
        <v>0.41204819277108434</v>
      </c>
      <c r="G70" s="73">
        <f>data2019!AQ5/data2019!AM5</f>
        <v>0.42675379303468286</v>
      </c>
      <c r="H70" s="160">
        <f>data2020!AQ5/data2020!AM5</f>
        <v>0.45266206896551719</v>
      </c>
      <c r="I70" s="188">
        <f>data2021!AQ5/data2021!AM5</f>
        <v>0.44928617650716568</v>
      </c>
      <c r="J70" s="246">
        <f>data2022!AQ5/data2022!AM5</f>
        <v>0.47526878238997272</v>
      </c>
    </row>
    <row r="71" spans="1:10" ht="15.75" customHeight="1" x14ac:dyDescent="0.25">
      <c r="A71" s="19" t="s">
        <v>3</v>
      </c>
      <c r="B71" s="72">
        <v>0.21899886234357219</v>
      </c>
      <c r="C71" s="73">
        <f>data2015!AQ6/data2015!AM6</f>
        <v>0.26041666666666669</v>
      </c>
      <c r="D71" s="73">
        <f>data2016!AQ6/data2016!AM6</f>
        <v>0.30841121495327101</v>
      </c>
      <c r="E71" s="73">
        <f>data2017!AQ6/data2017!AM6</f>
        <v>0.45789473684210524</v>
      </c>
      <c r="F71" s="73">
        <f>data2018!AQ6/data2018!AM6</f>
        <v>0.51122625215889461</v>
      </c>
      <c r="G71" s="73">
        <f>data2019!AQ6/data2019!AM6</f>
        <v>0.54368391764051194</v>
      </c>
      <c r="H71" s="160">
        <f>data2020!AQ6/data2020!AM6</f>
        <v>0.5731310942578548</v>
      </c>
      <c r="I71" s="188">
        <f>data2021!AQ6/data2021!AM6</f>
        <v>0.59978540772532185</v>
      </c>
      <c r="J71" s="246">
        <f>data2022!AQ6/data2022!AM6</f>
        <v>0.62879581151832464</v>
      </c>
    </row>
    <row r="72" spans="1:10" ht="15.75" customHeight="1" x14ac:dyDescent="0.25">
      <c r="A72" s="19" t="s">
        <v>4</v>
      </c>
      <c r="B72" s="72">
        <v>0.25</v>
      </c>
      <c r="C72" s="73">
        <f>data2015!AQ7/data2015!AM7</f>
        <v>0.27419354838709675</v>
      </c>
      <c r="D72" s="73">
        <f>data2016!AQ7/data2016!AM7</f>
        <v>0.328125</v>
      </c>
      <c r="E72" s="73">
        <f>data2017!AQ7/data2017!AM7</f>
        <v>0.42222222222222222</v>
      </c>
      <c r="F72" s="73">
        <f>data2018!AQ7/data2018!AM7</f>
        <v>0.52173913043478259</v>
      </c>
      <c r="G72" s="73">
        <f>data2019!AQ7/data2019!AM7</f>
        <v>0.62589928057553956</v>
      </c>
      <c r="H72" s="160">
        <f>data2020!AQ7/data2020!AM7</f>
        <v>0.68309859154929575</v>
      </c>
      <c r="I72" s="188">
        <f>data2021!AQ7/data2021!AM7</f>
        <v>0.74825174825174823</v>
      </c>
      <c r="J72" s="246">
        <f>data2022!AQ7/data2022!AM7</f>
        <v>0.823943661971831</v>
      </c>
    </row>
    <row r="73" spans="1:10" ht="15.75" customHeight="1" x14ac:dyDescent="0.25">
      <c r="A73" s="19" t="s">
        <v>5</v>
      </c>
      <c r="B73" s="72">
        <v>0.54400000000000004</v>
      </c>
      <c r="C73" s="73">
        <f>data2015!AQ8/data2015!AM8</f>
        <v>0.6071428571428571</v>
      </c>
      <c r="D73" s="73">
        <f>data2016!AQ8/data2016!AM8</f>
        <v>0.62934362934362931</v>
      </c>
      <c r="E73" s="73">
        <f>data2017!AQ8/data2017!AM8</f>
        <v>0.64638783269961975</v>
      </c>
      <c r="F73" s="73">
        <f>data2018!AQ8/data2018!AM8</f>
        <v>0.67680608365019013</v>
      </c>
      <c r="G73" s="73">
        <f>data2019!AQ8/data2019!AM8</f>
        <v>0.69351669941060901</v>
      </c>
      <c r="H73" s="160">
        <f>data2020!AQ8/data2020!AM8</f>
        <v>0.70061099796334014</v>
      </c>
      <c r="I73" s="188">
        <f>data2021!AQ8/data2021!AM8</f>
        <v>0.72653061224489801</v>
      </c>
      <c r="J73" s="246">
        <f>data2022!AQ8/data2022!AM8</f>
        <v>0.754601226993865</v>
      </c>
    </row>
    <row r="74" spans="1:10" ht="15.75" customHeight="1" x14ac:dyDescent="0.25">
      <c r="A74" s="19" t="s">
        <v>6</v>
      </c>
      <c r="B74" s="72">
        <v>0.5960099750623441</v>
      </c>
      <c r="C74" s="73">
        <f>data2015!AQ9/data2015!AM9</f>
        <v>0.62064825930372147</v>
      </c>
      <c r="D74" s="73">
        <f>data2016!AQ9/data2016!AM9</f>
        <v>0.63519813519813517</v>
      </c>
      <c r="E74" s="73">
        <f>data2017!AQ9/data2017!AM9</f>
        <v>0.70856284426639959</v>
      </c>
      <c r="F74" s="73">
        <f>data2018!AQ9/data2018!AM9</f>
        <v>0.73551413718777736</v>
      </c>
      <c r="G74" s="73">
        <f>data2019!AQ9/data2019!AM9</f>
        <v>0.75615511133603242</v>
      </c>
      <c r="H74" s="160">
        <f>data2020!AQ9/data2020!AM9</f>
        <v>0.765715712826331</v>
      </c>
      <c r="I74" s="188">
        <f>data2021!AQ9/data2021!AM9</f>
        <v>0.77878863409770682</v>
      </c>
      <c r="J74" s="246">
        <f>data2022!AQ9/data2022!AM9</f>
        <v>0.79139891250617889</v>
      </c>
    </row>
    <row r="75" spans="1:10" ht="15.75" customHeight="1" x14ac:dyDescent="0.25">
      <c r="A75" s="19" t="s">
        <v>7</v>
      </c>
      <c r="B75" s="72">
        <v>0.29438543247344462</v>
      </c>
      <c r="C75" s="73">
        <f>data2015!AQ10/data2015!AM10</f>
        <v>0.3322233017034843</v>
      </c>
      <c r="D75" s="73">
        <f>data2016!AQ10/data2016!AM10</f>
        <v>0.37675618340796313</v>
      </c>
      <c r="E75" s="73">
        <f>data2017!AQ10/data2017!AM10</f>
        <v>0.43087735764881946</v>
      </c>
      <c r="F75" s="73">
        <f>data2018!AQ10/data2018!AM10</f>
        <v>0.48135862355418446</v>
      </c>
      <c r="G75" s="73">
        <f>data2019!AQ10/data2019!AM10</f>
        <v>0.53787068354890077</v>
      </c>
      <c r="H75" s="160">
        <f>data2020!AQ10/data2020!AM10</f>
        <v>0.60021508836051063</v>
      </c>
      <c r="I75" s="188">
        <f>data2021!AQ10/data2021!AM10</f>
        <v>0.65736148878454026</v>
      </c>
      <c r="J75" s="246">
        <f>data2022!AQ10/data2022!AM10</f>
        <v>0.70397357723577236</v>
      </c>
    </row>
    <row r="76" spans="1:10" ht="16.5" customHeight="1" thickBot="1" x14ac:dyDescent="0.3">
      <c r="A76" s="20" t="s">
        <v>8</v>
      </c>
      <c r="B76" s="74">
        <v>0.43791844187461959</v>
      </c>
      <c r="C76" s="242">
        <f>data2015!AQ11/data2015!AM11</f>
        <v>0.48909925415949512</v>
      </c>
      <c r="D76" s="242">
        <f>data2016!AQ11/data2016!AM11</f>
        <v>0.5515085621092688</v>
      </c>
      <c r="E76" s="242">
        <f>data2017!AQ11/data2017!AM11</f>
        <v>0.6179513709260217</v>
      </c>
      <c r="F76" s="242">
        <f>data2018!AQ11/data2018!AM11</f>
        <v>0.66935078007045801</v>
      </c>
      <c r="G76" s="242">
        <f>data2019!AQ11/data2019!AM11</f>
        <v>0.71187466341481531</v>
      </c>
      <c r="H76" s="243">
        <f>data2020!AQ11/data2020!AM11</f>
        <v>0.7503652286094229</v>
      </c>
      <c r="I76" s="244">
        <f>data2021!AQ11/data2021!AM11</f>
        <v>0.78041901123842761</v>
      </c>
      <c r="J76" s="247">
        <f>data2022!AQ11/data2022!AM11</f>
        <v>0.8121624794552712</v>
      </c>
    </row>
    <row r="78" spans="1:10" ht="24" thickBot="1" x14ac:dyDescent="0.4">
      <c r="A78" s="83" t="s">
        <v>150</v>
      </c>
    </row>
    <row r="79" spans="1:10" ht="19.5" thickBot="1" x14ac:dyDescent="0.35">
      <c r="A79" s="21"/>
      <c r="B79" s="192">
        <v>2014</v>
      </c>
      <c r="C79" s="192">
        <v>2015</v>
      </c>
      <c r="D79" s="192">
        <v>2016</v>
      </c>
      <c r="E79" s="192">
        <v>2017</v>
      </c>
      <c r="F79" s="192">
        <v>2018</v>
      </c>
      <c r="G79" s="192">
        <v>2019</v>
      </c>
      <c r="H79" s="192">
        <v>2020</v>
      </c>
      <c r="I79" s="192">
        <v>2021</v>
      </c>
      <c r="J79" s="192">
        <v>2022</v>
      </c>
    </row>
    <row r="80" spans="1:10" ht="15.75" x14ac:dyDescent="0.25">
      <c r="A80" s="79" t="s">
        <v>1</v>
      </c>
      <c r="B80" s="82"/>
      <c r="C80" s="82"/>
      <c r="D80" s="82">
        <f>data2016!AQ4/data2016!C4*1000</f>
        <v>0.10976262918200401</v>
      </c>
      <c r="E80" s="82">
        <f>data2017!AQ4/data2017!C4*1000</f>
        <v>0.1220788453588275</v>
      </c>
      <c r="F80" s="82">
        <f>data2018!AQ4/data2018!C4*1000</f>
        <v>0.1366021245656063</v>
      </c>
      <c r="G80" s="82">
        <f>data2019!AQ4/data2019!C4*1000</f>
        <v>0.15274226353536974</v>
      </c>
      <c r="H80" s="82">
        <f>data2020!AQ4/data2020!C4*1000</f>
        <v>0.1769736363332817</v>
      </c>
      <c r="I80" s="159">
        <f>data2021!AQ4/data2021!C4*1000</f>
        <v>0.19761771799167516</v>
      </c>
      <c r="J80" s="239">
        <f>data2022!AQ4/data2022!C4*1000</f>
        <v>0.22058491865529323</v>
      </c>
    </row>
    <row r="81" spans="1:10" ht="15.75" x14ac:dyDescent="0.25">
      <c r="A81" s="80" t="s">
        <v>2</v>
      </c>
      <c r="B81" s="82"/>
      <c r="C81" s="82"/>
      <c r="D81" s="82">
        <f>data2016!AQ5/data2016!C5*1000</f>
        <v>0.11034591261890936</v>
      </c>
      <c r="E81" s="82">
        <f>data2017!AQ5/data2017!C5*1000</f>
        <v>0.11993600048645711</v>
      </c>
      <c r="F81" s="82">
        <f>data2018!AQ5/data2018!C5*1000</f>
        <v>0.12907413837351489</v>
      </c>
      <c r="G81" s="82">
        <f>data2019!AQ5/data2019!C5*1000</f>
        <v>0.1384810560913064</v>
      </c>
      <c r="H81" s="82">
        <f>data2020!AQ5/data2020!C5*1000</f>
        <v>0.14804355867519553</v>
      </c>
      <c r="I81" s="159">
        <f>data2021!AQ5/data2021!C5*1000</f>
        <v>0.16004628336471952</v>
      </c>
      <c r="J81" s="240">
        <f>data2022!AQ5/data2022!C5*1000</f>
        <v>0.17195091237616078</v>
      </c>
    </row>
    <row r="82" spans="1:10" ht="15.75" x14ac:dyDescent="0.25">
      <c r="A82" s="80" t="s">
        <v>3</v>
      </c>
      <c r="B82" s="82"/>
      <c r="C82" s="82"/>
      <c r="D82" s="82">
        <f>data2016!AQ6/data2016!C6*1000</f>
        <v>9.5942486840161462E-2</v>
      </c>
      <c r="E82" s="82">
        <f>data2017!AQ6/data2017!C6*1000</f>
        <v>0.14210567580595515</v>
      </c>
      <c r="F82" s="82">
        <f>data2018!AQ6/data2018!C6*1000</f>
        <v>0.16093023474973081</v>
      </c>
      <c r="G82" s="82">
        <f>data2019!AQ6/data2019!C6*1000</f>
        <v>0.17682323395758992</v>
      </c>
      <c r="H82" s="82">
        <f>data2020!AQ6/data2020!C6*1000</f>
        <v>0.19118893677446916</v>
      </c>
      <c r="I82" s="159">
        <f>data2021!AQ6/data2021!C6*1000</f>
        <v>0.20150530591587495</v>
      </c>
      <c r="J82" s="240">
        <f>data2022!AQ6/data2022!C6*1000</f>
        <v>0.21579299253133447</v>
      </c>
    </row>
    <row r="83" spans="1:10" ht="15.75" x14ac:dyDescent="0.25">
      <c r="A83" s="80" t="s">
        <v>4</v>
      </c>
      <c r="B83" s="82"/>
      <c r="C83" s="82"/>
      <c r="D83" s="82">
        <f>data2016!AQ7/data2016!C7*1000</f>
        <v>0.12413218304177048</v>
      </c>
      <c r="E83" s="82">
        <f>data2017!AQ7/data2017!C7*1000</f>
        <v>0.16358157554885924</v>
      </c>
      <c r="F83" s="82">
        <f>data2018!AQ7/data2018!C7*1000</f>
        <v>0.20168575678378445</v>
      </c>
      <c r="G83" s="82">
        <f>data2019!AQ7/data2019!C7*1000</f>
        <v>0.23892303382820609</v>
      </c>
      <c r="H83" s="82">
        <f>data2020!AQ7/data2020!C7*1000</f>
        <v>0.26302088982407429</v>
      </c>
      <c r="I83" s="159">
        <f>data2021!AQ7/data2021!C7*1000</f>
        <v>0.28438689375093024</v>
      </c>
      <c r="J83" s="240">
        <f>data2022!AQ7/data2022!C7*1000</f>
        <v>0.30173458703624428</v>
      </c>
    </row>
    <row r="84" spans="1:10" ht="15.75" x14ac:dyDescent="0.25">
      <c r="A84" s="80" t="s">
        <v>5</v>
      </c>
      <c r="B84" s="82"/>
      <c r="C84" s="82"/>
      <c r="D84" s="82">
        <f>data2016!AQ8/data2016!C8*1000</f>
        <v>0.16716954273489373</v>
      </c>
      <c r="E84" s="82">
        <f>data2017!AQ8/data2017!C8*1000</f>
        <v>0.17576700326047792</v>
      </c>
      <c r="F84" s="82">
        <f>data2018!AQ8/data2018!C8*1000</f>
        <v>0.18541975699594992</v>
      </c>
      <c r="G84" s="82">
        <f>data2019!AQ8/data2019!C8*1000</f>
        <v>0.18504200138912549</v>
      </c>
      <c r="H84" s="82">
        <f>data2020!AQ8/data2020!C8*1000</f>
        <v>0.18170072939109658</v>
      </c>
      <c r="I84" s="159">
        <f>data2021!AQ8/data2021!C8*1000</f>
        <v>0.18979004210033604</v>
      </c>
      <c r="J84" s="240">
        <f>data2022!AQ8/data2022!C8*1000</f>
        <v>0.19596305485690979</v>
      </c>
    </row>
    <row r="85" spans="1:10" ht="15.75" x14ac:dyDescent="0.25">
      <c r="A85" s="80" t="s">
        <v>6</v>
      </c>
      <c r="B85" s="82"/>
      <c r="C85" s="82"/>
      <c r="D85" s="82">
        <f>data2016!AQ9/data2016!C9*1000</f>
        <v>0.19136881018461296</v>
      </c>
      <c r="E85" s="82">
        <f>data2017!AQ9/data2017!C9*1000</f>
        <v>0.20150229573772804</v>
      </c>
      <c r="F85" s="82">
        <f>data2018!AQ9/data2018!C9*1000</f>
        <v>0.2076098066555388</v>
      </c>
      <c r="G85" s="82">
        <f>data2019!AQ9/data2019!C9*1000</f>
        <v>0.21390327441134679</v>
      </c>
      <c r="H85" s="82">
        <f>data2020!AQ9/data2020!C9*1000</f>
        <v>0.21824135809534712</v>
      </c>
      <c r="I85" s="159">
        <f>data2021!AQ9/data2021!C9*1000</f>
        <v>0.22270151297328081</v>
      </c>
      <c r="J85" s="240">
        <f>data2022!AQ9/data2022!C9*1000</f>
        <v>0.22391592733151933</v>
      </c>
    </row>
    <row r="86" spans="1:10" ht="15.75" x14ac:dyDescent="0.25">
      <c r="A86" s="80" t="s">
        <v>7</v>
      </c>
      <c r="B86" s="82"/>
      <c r="C86" s="82"/>
      <c r="D86" s="82">
        <f>data2016!AQ10/data2016!C10*1000</f>
        <v>0.15642404011138764</v>
      </c>
      <c r="E86" s="82">
        <f>data2017!AQ10/data2017!C10*1000</f>
        <v>0.18240165198848057</v>
      </c>
      <c r="F86" s="82">
        <f>data2018!AQ10/data2018!C10*1000</f>
        <v>0.20641070588032157</v>
      </c>
      <c r="G86" s="82">
        <f>data2019!AQ10/data2019!C10*1000</f>
        <v>0.23399185480235041</v>
      </c>
      <c r="H86" s="82">
        <f>data2020!AQ10/data2020!C10*1000</f>
        <v>0.26573380527283519</v>
      </c>
      <c r="I86" s="159">
        <f>data2021!AQ10/data2021!C10*1000</f>
        <v>0.29426664479371534</v>
      </c>
      <c r="J86" s="240">
        <f>data2022!AQ10/data2022!C10*1000</f>
        <v>0.31803465044699591</v>
      </c>
    </row>
    <row r="87" spans="1:10" ht="16.5" thickBot="1" x14ac:dyDescent="0.3">
      <c r="A87" s="81" t="s">
        <v>8</v>
      </c>
      <c r="B87" s="238"/>
      <c r="C87" s="238"/>
      <c r="D87" s="238">
        <f>data2016!AQ11/data2016!C11*1000</f>
        <v>0.20300150075037518</v>
      </c>
      <c r="E87" s="238">
        <f>data2017!AQ11/data2017!C11*1000</f>
        <v>0.23606719367588933</v>
      </c>
      <c r="F87" s="238">
        <f>data2018!AQ11/data2018!C11*1000</f>
        <v>0.26001484821633231</v>
      </c>
      <c r="G87" s="238">
        <f>data2019!AQ11/data2019!C11*1000</f>
        <v>0.2783758714175058</v>
      </c>
      <c r="H87" s="238">
        <f>data2020!AQ11/data2020!C11*1000</f>
        <v>0.30216851334425282</v>
      </c>
      <c r="I87" s="238">
        <f>data2021!AQ11/data2021!C11*1000</f>
        <v>0.31759156142365097</v>
      </c>
      <c r="J87" s="237">
        <f>data2022!AQ11/data2022!C11*1000</f>
        <v>0.32873978331115755</v>
      </c>
    </row>
    <row r="89" spans="1:10" ht="24" thickBot="1" x14ac:dyDescent="0.4">
      <c r="A89" s="1" t="s">
        <v>191</v>
      </c>
    </row>
    <row r="90" spans="1:10" ht="19.5" thickBot="1" x14ac:dyDescent="0.35">
      <c r="A90" s="21"/>
      <c r="B90" s="192">
        <v>2014</v>
      </c>
      <c r="C90" s="192">
        <v>2015</v>
      </c>
      <c r="D90" s="192">
        <v>2016</v>
      </c>
      <c r="E90" s="192">
        <v>2017</v>
      </c>
      <c r="F90" s="192">
        <v>2018</v>
      </c>
      <c r="G90" s="192">
        <v>2019</v>
      </c>
      <c r="H90" s="192">
        <v>2020</v>
      </c>
      <c r="I90" s="192">
        <v>2021</v>
      </c>
      <c r="J90" s="192">
        <v>2022</v>
      </c>
    </row>
    <row r="91" spans="1:10" ht="15.75" x14ac:dyDescent="0.25">
      <c r="A91" s="79" t="s">
        <v>1</v>
      </c>
      <c r="B91" s="82"/>
      <c r="C91" s="82"/>
      <c r="D91" s="82">
        <f>data2016!AO4/data2016!C4*1000</f>
        <v>0.12802740899834383</v>
      </c>
      <c r="E91" s="82">
        <f>data2017!AO4/data2018!C4*1000</f>
        <v>0.13712020207778705</v>
      </c>
      <c r="F91" s="82">
        <f>data2018!AO4/data2018!C4*1000</f>
        <v>0.14337726256316438</v>
      </c>
      <c r="G91" s="82">
        <f>data2019!AO4/data2019!C4*1000</f>
        <v>0.14567259569383129</v>
      </c>
      <c r="H91" s="82">
        <f>data2020!AO4/data2020!C4*1000</f>
        <v>0.15178376194019053</v>
      </c>
      <c r="I91" s="159">
        <f>data2021!AO4/data2021!C4*1000</f>
        <v>0.15395895756530259</v>
      </c>
      <c r="J91" s="239">
        <f>data2022!AO4/data2022!C4*1000</f>
        <v>0.15101251480366121</v>
      </c>
    </row>
    <row r="92" spans="1:10" ht="15.75" x14ac:dyDescent="0.25">
      <c r="A92" s="80" t="s">
        <v>2</v>
      </c>
      <c r="B92" s="82"/>
      <c r="C92" s="82"/>
      <c r="D92" s="82">
        <f>data2016!AO5/data2016!C5*1000</f>
        <v>7.1143445202126926E-2</v>
      </c>
      <c r="E92" s="82">
        <f>data2017!AO5/data2018!C5*1000</f>
        <v>7.3591884180492451E-2</v>
      </c>
      <c r="F92" s="82">
        <f>data2018!AO5/data2018!C5*1000</f>
        <v>7.3972313219909117E-2</v>
      </c>
      <c r="G92" s="82">
        <f>data2019!AO5/data2019!C5*1000</f>
        <v>7.1385788757660038E-2</v>
      </c>
      <c r="H92" s="82">
        <f>data2020!AO5/data2020!C5*1000</f>
        <v>6.9918981585903886E-2</v>
      </c>
      <c r="I92" s="159">
        <f>data2021!AO5/data2021!C5*1000</f>
        <v>6.6414826294717802E-2</v>
      </c>
      <c r="J92" s="240">
        <f>data2022!AO5/data2022!C5*1000</f>
        <v>6.0762846625335688E-2</v>
      </c>
    </row>
    <row r="93" spans="1:10" ht="15.75" x14ac:dyDescent="0.25">
      <c r="A93" s="80" t="s">
        <v>3</v>
      </c>
      <c r="B93" s="82"/>
      <c r="C93" s="82"/>
      <c r="D93" s="82">
        <f>data2016!AO6/data2016!C6*1000</f>
        <v>7.4864213216186595E-2</v>
      </c>
      <c r="E93" s="82">
        <f>data2017!AO6/data2018!C6*1000</f>
        <v>7.4484601894301103E-2</v>
      </c>
      <c r="F93" s="82">
        <f>data2018!AO6/data2018!C6*1000</f>
        <v>7.8652839956512594E-2</v>
      </c>
      <c r="G93" s="82">
        <f>data2019!AO6/data2019!C6*1000</f>
        <v>8.2891546727304186E-2</v>
      </c>
      <c r="H93" s="82">
        <f>data2020!AO6/data2020!C6*1000</f>
        <v>8.8185445317524522E-2</v>
      </c>
      <c r="I93" s="159">
        <f>data2021!AO6/data2021!C6*1000</f>
        <v>9.0298889323661327E-2</v>
      </c>
      <c r="J93" s="240">
        <f>data2022!AO6/data2022!C6*1000</f>
        <v>9.5229214022986897E-2</v>
      </c>
    </row>
    <row r="94" spans="1:10" ht="15.75" x14ac:dyDescent="0.25">
      <c r="A94" s="80" t="s">
        <v>4</v>
      </c>
      <c r="B94" s="82"/>
      <c r="C94" s="82"/>
      <c r="D94" s="82">
        <f>data2016!AO7/data2016!C7*1000</f>
        <v>0</v>
      </c>
      <c r="E94" s="82">
        <f>data2017!AO7/data2018!C7*1000</f>
        <v>2.801191066441451E-3</v>
      </c>
      <c r="F94" s="82">
        <f>data2018!AO7/data2018!C7*1000</f>
        <v>2.801191066441451E-3</v>
      </c>
      <c r="G94" s="82">
        <f>data2019!AO7/data2019!C7*1000</f>
        <v>2.7462417681403E-3</v>
      </c>
      <c r="H94" s="82">
        <f>data2020!AO7/data2020!C7*1000</f>
        <v>2.7115555651966421E-3</v>
      </c>
      <c r="I94" s="159">
        <f>data2021!AO7/data2021!C7*1000</f>
        <v>2.6578214369245819E-3</v>
      </c>
      <c r="J94" s="240">
        <f>data2022!AO7/data2022!C7*1000</f>
        <v>2.8368209037595612E-4</v>
      </c>
    </row>
    <row r="95" spans="1:10" ht="15.75" x14ac:dyDescent="0.25">
      <c r="A95" s="80" t="s">
        <v>5</v>
      </c>
      <c r="B95" s="82"/>
      <c r="C95" s="82"/>
      <c r="D95" s="82">
        <f>data2016!AO8/data2016!C8*1000</f>
        <v>9.2302201510064009E-3</v>
      </c>
      <c r="E95" s="82">
        <f>data2017!AO8/data2018!C8*1000</f>
        <v>9.8959982666377774E-3</v>
      </c>
      <c r="F95" s="82">
        <f>data2018!AO8/data2018!C8*1000</f>
        <v>9.3751562526042092E-3</v>
      </c>
      <c r="G95" s="82">
        <f>data2019!AO8/data2019!C8*1000</f>
        <v>8.9113711717142587E-3</v>
      </c>
      <c r="H95" s="82">
        <f>data2020!AO8/data2020!C8*1000</f>
        <v>8.4511967158649552E-3</v>
      </c>
      <c r="I95" s="159">
        <f>data2021!AO8/data2021!C8*1000</f>
        <v>7.4636533410244506E-3</v>
      </c>
      <c r="J95" s="240">
        <f>data2022!AO8/data2022!C8*1000</f>
        <v>6.9038474610835432E-3</v>
      </c>
    </row>
    <row r="96" spans="1:10" ht="15.75" x14ac:dyDescent="0.25">
      <c r="A96" s="80" t="s">
        <v>6</v>
      </c>
      <c r="B96" s="82"/>
      <c r="C96" s="82"/>
      <c r="D96" s="82">
        <f>data2016!AO9/data2016!C9*1000</f>
        <v>1.0534062945941999E-2</v>
      </c>
      <c r="E96" s="82">
        <f>data2017!AO9/data2018!C9*1000</f>
        <v>8.9471559496439746E-3</v>
      </c>
      <c r="F96" s="82">
        <f>data2018!AO9/data2018!C9*1000</f>
        <v>8.0882289784781538E-3</v>
      </c>
      <c r="G96" s="82">
        <f>data2019!AO9/data2019!C9*1000</f>
        <v>7.3798624954815343E-3</v>
      </c>
      <c r="H96" s="82">
        <f>data2020!AO9/data2020!C9*1000</f>
        <v>7.1031019286899788E-3</v>
      </c>
      <c r="I96" s="159">
        <f>data2021!AO9/data2021!C9*1000</f>
        <v>6.6999334995962228E-3</v>
      </c>
      <c r="J96" s="240">
        <f>data2022!AO9/data2022!C9*1000</f>
        <v>6.0839118294322867E-3</v>
      </c>
    </row>
    <row r="97" spans="1:10" ht="15.75" x14ac:dyDescent="0.25">
      <c r="A97" s="80" t="s">
        <v>7</v>
      </c>
      <c r="B97" s="82"/>
      <c r="C97" s="82"/>
      <c r="D97" s="82">
        <f>data2016!AO10/data2016!C10*1000</f>
        <v>0.12100975528940135</v>
      </c>
      <c r="E97" s="82">
        <f>data2017!AO10/data2018!C10*1000</f>
        <v>0.11702668737655335</v>
      </c>
      <c r="F97" s="82">
        <f>data2018!AO10/data2018!C10*1000</f>
        <v>0.11388116689050662</v>
      </c>
      <c r="G97" s="82">
        <f>data2019!AO10/data2019!C10*1000</f>
        <v>0.11141836730891762</v>
      </c>
      <c r="H97" s="82">
        <f>data2020!AO10/data2020!C10*1000</f>
        <v>0.10693888695060569</v>
      </c>
      <c r="I97" s="159">
        <f>data2021!AO10/data2021!C10*1000</f>
        <v>9.9715590191824563E-2</v>
      </c>
      <c r="J97" s="240">
        <f>data2022!AO10/data2022!C10*1000</f>
        <v>9.2086850166383849E-2</v>
      </c>
    </row>
    <row r="98" spans="1:10" ht="16.5" thickBot="1" x14ac:dyDescent="0.3">
      <c r="A98" s="81" t="s">
        <v>8</v>
      </c>
      <c r="B98" s="241"/>
      <c r="C98" s="241"/>
      <c r="D98" s="241">
        <f>data2016!AO11/data2016!C11*1000</f>
        <v>6.7633816908454228E-2</v>
      </c>
      <c r="E98" s="241">
        <f>data2017!AO11/data2018!C11*1000</f>
        <v>6.6763211026975564E-2</v>
      </c>
      <c r="F98" s="241">
        <f>data2018!AO11/data2018!C11*1000</f>
        <v>6.5981211483467805E-2</v>
      </c>
      <c r="G98" s="241">
        <f>data2019!AO11/data2019!C11*1000</f>
        <v>6.4535340821068932E-2</v>
      </c>
      <c r="H98" s="241">
        <f>data2020!AO11/data2020!C11*1000</f>
        <v>6.4840350708160716E-2</v>
      </c>
      <c r="I98" s="238">
        <f>data2021!AO11/data2021!C11*1000</f>
        <v>6.594766551856103E-2</v>
      </c>
      <c r="J98" s="237">
        <f>data2022!AO11/data2022!C11*1000</f>
        <v>6.4056263067857819E-2</v>
      </c>
    </row>
    <row r="100" spans="1:10" ht="24" thickBot="1" x14ac:dyDescent="0.4">
      <c r="A100" s="83" t="s">
        <v>189</v>
      </c>
    </row>
    <row r="101" spans="1:10" ht="19.5" thickBot="1" x14ac:dyDescent="0.35">
      <c r="A101" s="21"/>
      <c r="B101" s="192">
        <v>2014</v>
      </c>
      <c r="C101" s="192">
        <v>2015</v>
      </c>
      <c r="D101" s="192">
        <v>2016</v>
      </c>
      <c r="E101" s="192">
        <v>2017</v>
      </c>
      <c r="F101" s="192">
        <v>2018</v>
      </c>
      <c r="G101" s="192">
        <v>2019</v>
      </c>
      <c r="H101" s="192">
        <v>2020</v>
      </c>
      <c r="I101" s="192">
        <v>2021</v>
      </c>
      <c r="J101" s="192">
        <v>2022</v>
      </c>
    </row>
    <row r="102" spans="1:10" ht="15.75" x14ac:dyDescent="0.25">
      <c r="A102" s="79" t="s">
        <v>1</v>
      </c>
      <c r="B102" s="82"/>
      <c r="C102" s="82"/>
      <c r="D102" s="82"/>
      <c r="E102" s="82">
        <f>(+data2017!AW4+data2017!AX4)/data2017!AM4</f>
        <v>0.31158974440239084</v>
      </c>
      <c r="F102" s="82">
        <f>(+data2018!AW4+data2018!AX4)/data2018!AM4</f>
        <v>0.37016059471988511</v>
      </c>
      <c r="G102" s="82">
        <f>(+data2019!AW4+data2019!AX4)/data2019!AM4</f>
        <v>0.42264377689058041</v>
      </c>
      <c r="H102" s="82">
        <f>(+data2020!AW4+data2020!AX4)/data2020!AM4</f>
        <v>0.57905934566197814</v>
      </c>
      <c r="I102" s="159">
        <f>(+data2021!AW4+data2021!AX4)/data2021!AM4</f>
        <v>0.66508624053695464</v>
      </c>
      <c r="J102" s="239">
        <f>(+data2022!AW4+data2022!AX4)/data2022!AM4</f>
        <v>0.77246436186978962</v>
      </c>
    </row>
    <row r="103" spans="1:10" ht="15.75" x14ac:dyDescent="0.25">
      <c r="A103" s="80" t="s">
        <v>2</v>
      </c>
      <c r="B103" s="82"/>
      <c r="C103" s="82"/>
      <c r="D103" s="82"/>
      <c r="E103" s="82">
        <f>(+data2017!AW5+data2017!AX5)/data2017!AM5</f>
        <v>0.13778876282038807</v>
      </c>
      <c r="F103" s="82">
        <f>(+data2018!AW5+data2018!AX5)/data2018!AM5</f>
        <v>0.15903614457831325</v>
      </c>
      <c r="G103" s="82">
        <f>(+data2019!AW5+data2019!AX5)/data2019!AM5</f>
        <v>0.19906504564627095</v>
      </c>
      <c r="H103" s="82">
        <f>(+data2020!AW5+data2020!AX5)/data2020!AM5</f>
        <v>0.27030804597701152</v>
      </c>
      <c r="I103" s="159">
        <f>(+data2021!AW5+data2021!AX5)/data2021!AM5</f>
        <v>0.27675441647327143</v>
      </c>
      <c r="J103" s="240">
        <f>(+data2022!AW5+data2022!AX5)/data2022!AM5</f>
        <v>0.32296382036250459</v>
      </c>
    </row>
    <row r="104" spans="1:10" ht="15.75" x14ac:dyDescent="0.25">
      <c r="A104" s="80" t="s">
        <v>3</v>
      </c>
      <c r="B104" s="82"/>
      <c r="C104" s="82"/>
      <c r="D104" s="82"/>
      <c r="E104" s="82">
        <f>(+data2017!AW6+data2017!AX6)/data2017!AM6</f>
        <v>0.31929824561403508</v>
      </c>
      <c r="F104" s="82">
        <f>(+data2018!AW6+data2018!AX6)/data2018!AM6</f>
        <v>0.36154289004029938</v>
      </c>
      <c r="G104" s="82">
        <f>(+data2019!AW6+data2019!AX6)/data2019!AM6</f>
        <v>0.43183082915971061</v>
      </c>
      <c r="H104" s="82">
        <f>(+data2020!AW6+data2020!AX6)/data2020!AM6</f>
        <v>0.45774647887323944</v>
      </c>
      <c r="I104" s="159">
        <f>(+data2021!AW6+data2021!AX6)/data2021!AM6</f>
        <v>0.48497854077253216</v>
      </c>
      <c r="J104" s="240">
        <f>(+data2022!AW6+data2022!AX6)/data2022!AM6</f>
        <v>0.50785340314136129</v>
      </c>
    </row>
    <row r="105" spans="1:10" ht="15.75" x14ac:dyDescent="0.25">
      <c r="A105" s="80" t="s">
        <v>4</v>
      </c>
      <c r="B105" s="82"/>
      <c r="C105" s="82"/>
      <c r="D105" s="82"/>
      <c r="E105" s="82">
        <f>(+data2017!AW7+data2017!AX7)/data2017!AM7</f>
        <v>0.52592592592592591</v>
      </c>
      <c r="F105" s="82">
        <f>(+data2018!AW7+data2018!AX7)/data2018!AM7</f>
        <v>0.62318840579710144</v>
      </c>
      <c r="G105" s="82">
        <f>(+data2019!AW7+data2019!AX7)/data2019!AM7</f>
        <v>0.68345323741007191</v>
      </c>
      <c r="H105" s="82">
        <f>(+data2020!AW7+data2020!AX7)/data2020!AM7</f>
        <v>0.73239436619718312</v>
      </c>
      <c r="I105" s="159">
        <f>(+data2021!AW7+data2021!AX7)/data2021!AM7</f>
        <v>0.79720279720279719</v>
      </c>
      <c r="J105" s="240">
        <f>(+data2022!AW7+data2022!AX7)/data2022!AM7</f>
        <v>0.85915492957746475</v>
      </c>
    </row>
    <row r="106" spans="1:10" ht="15.75" x14ac:dyDescent="0.25">
      <c r="A106" s="80" t="s">
        <v>5</v>
      </c>
      <c r="B106" s="82"/>
      <c r="C106" s="82"/>
      <c r="D106" s="82"/>
      <c r="E106" s="82">
        <f>(+data2017!AW8+data2017!AX8)/data2017!AM8</f>
        <v>0.52661596958174905</v>
      </c>
      <c r="F106" s="82">
        <f>(+data2018!AW8+data2018!AX8)/data2018!AM8</f>
        <v>0.5855513307984791</v>
      </c>
      <c r="G106" s="82">
        <f>(+data2019!AW8+data2019!AX8)/data2019!AM8</f>
        <v>0.62475442043222007</v>
      </c>
      <c r="H106" s="82">
        <f>(+data2020!AW8+data2020!AX8)/data2020!AM8</f>
        <v>0.63584521384928716</v>
      </c>
      <c r="I106" s="159">
        <f>(+data2021!AW8+data2021!AX8)/data2021!AM8</f>
        <v>0.67918367346938779</v>
      </c>
      <c r="J106" s="240">
        <f>(+data2022!AW8+data2022!AX8)/data2022!AM8</f>
        <v>0.69734151329243355</v>
      </c>
    </row>
    <row r="107" spans="1:10" ht="15.75" x14ac:dyDescent="0.25">
      <c r="A107" s="80" t="s">
        <v>6</v>
      </c>
      <c r="B107" s="82"/>
      <c r="C107" s="82"/>
      <c r="D107" s="82"/>
      <c r="E107" s="82">
        <f>(+data2017!AW9+data2017!AX9)/data2017!AM9</f>
        <v>0.44066099148723087</v>
      </c>
      <c r="F107" s="82">
        <f>(+data2018!AW9+data2018!AX9)/data2018!AM9</f>
        <v>0.46549258273107647</v>
      </c>
      <c r="G107" s="82">
        <f>(+data2019!AW9+data2019!AX9)/data2019!AM9</f>
        <v>0.486977479757085</v>
      </c>
      <c r="H107" s="82">
        <f>(+data2020!AW9+data2020!AX9)/data2020!AM9</f>
        <v>0.49939634594773685</v>
      </c>
      <c r="I107" s="159">
        <f>(+data2021!AW9+data2021!AX9)/data2021!AM9</f>
        <v>0.56416375872382851</v>
      </c>
      <c r="J107" s="240">
        <f>(+data2022!AW9+data2022!AX9)/data2022!AM9</f>
        <v>0.62679189322787932</v>
      </c>
    </row>
    <row r="108" spans="1:10" ht="15.75" x14ac:dyDescent="0.25">
      <c r="A108" s="80" t="s">
        <v>7</v>
      </c>
      <c r="B108" s="82"/>
      <c r="C108" s="82"/>
      <c r="D108" s="82"/>
      <c r="E108" s="82">
        <f>(+data2017!AW10+data2017!AX10)/data2017!AM10</f>
        <v>0.23509064613698288</v>
      </c>
      <c r="F108" s="82">
        <f>(+data2018!AW10+data2018!AX10)/data2018!AM10</f>
        <v>0.3364761555036081</v>
      </c>
      <c r="G108" s="82">
        <f>(+data2019!AW10+data2019!AX10)/data2019!AM10</f>
        <v>0.41548723949475541</v>
      </c>
      <c r="H108" s="82">
        <f>(+data2020!AW10+data2020!AX10)/data2020!AM10</f>
        <v>0.5776869496582635</v>
      </c>
      <c r="I108" s="159">
        <f>(+data2021!AW10+data2021!AX10)/data2021!AM10</f>
        <v>0.73836331204819849</v>
      </c>
      <c r="J108" s="240">
        <f>(+data2022!AW10+data2022!AX10)/data2022!AM10</f>
        <v>0.75316056910569096</v>
      </c>
    </row>
    <row r="109" spans="1:10" ht="16.5" thickBot="1" x14ac:dyDescent="0.3">
      <c r="A109" s="81" t="s">
        <v>8</v>
      </c>
      <c r="B109" s="241"/>
      <c r="C109" s="241"/>
      <c r="D109" s="241"/>
      <c r="E109" s="241">
        <f>(+data2017!AW11+data2017!AX11)/data2017!AM11</f>
        <v>0.67169658561821</v>
      </c>
      <c r="F109" s="241">
        <f>(+data2018!AW11+data2018!AX11)/data2018!AM11</f>
        <v>0.73358002013085044</v>
      </c>
      <c r="G109" s="241">
        <f>(+data2019!AW11+data2019!AX11)/data2019!AM11</f>
        <v>0.78099647784882609</v>
      </c>
      <c r="H109" s="241">
        <f>(+data2020!AW11+data2020!AX11)/data2020!AM11</f>
        <v>0.82463858756897235</v>
      </c>
      <c r="I109" s="236">
        <f>(+data2021!AW11+data2021!AX11)/data2021!AM11</f>
        <v>0.87029727923879063</v>
      </c>
      <c r="J109" s="237">
        <f>(+data2022!AW11+data2022!AX11)/data2022!AM11</f>
        <v>0.92110824137121394</v>
      </c>
    </row>
    <row r="111" spans="1:10" ht="24" customHeight="1" x14ac:dyDescent="0.25"/>
    <row r="112" spans="1:10" ht="19.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6.5" customHeight="1" x14ac:dyDescent="0.25"/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7" tint="0.59999389629810485"/>
  </sheetPr>
  <dimension ref="A2:I11"/>
  <sheetViews>
    <sheetView zoomScale="90" zoomScaleNormal="90" workbookViewId="0">
      <selection activeCell="L5" sqref="L5"/>
    </sheetView>
  </sheetViews>
  <sheetFormatPr defaultColWidth="11" defaultRowHeight="15" x14ac:dyDescent="0.25"/>
  <cols>
    <col min="8" max="8" width="11.85546875" bestFit="1" customWidth="1"/>
    <col min="9" max="9" width="11.85546875" customWidth="1"/>
  </cols>
  <sheetData>
    <row r="2" spans="1:9" ht="24" thickBot="1" x14ac:dyDescent="0.4">
      <c r="A2" s="1" t="s">
        <v>186</v>
      </c>
      <c r="B2" s="1"/>
      <c r="C2" s="1"/>
      <c r="D2" s="1"/>
    </row>
    <row r="3" spans="1:9" ht="15.75" thickBot="1" x14ac:dyDescent="0.3">
      <c r="A3" s="235"/>
      <c r="B3" s="196">
        <v>2015</v>
      </c>
      <c r="C3" s="196">
        <v>2016</v>
      </c>
      <c r="D3" s="196">
        <v>2017</v>
      </c>
      <c r="E3" s="196">
        <v>2018</v>
      </c>
      <c r="F3" s="196">
        <v>2019</v>
      </c>
      <c r="G3" s="196">
        <v>2020</v>
      </c>
      <c r="H3" s="196">
        <v>2021</v>
      </c>
      <c r="I3" s="196">
        <v>2022</v>
      </c>
    </row>
    <row r="4" spans="1:9" x14ac:dyDescent="0.25">
      <c r="A4" s="234" t="s">
        <v>1</v>
      </c>
      <c r="B4" s="195">
        <f>data2015!BG4/data2015!C4*1000</f>
        <v>0.12668095375514413</v>
      </c>
      <c r="C4" s="195">
        <f>data2016!BG4/data2016!C4*1000</f>
        <v>0.152902299605359</v>
      </c>
      <c r="D4" s="195">
        <f>data2017!BG4/data2017!C4*1000</f>
        <v>0.1286932275189018</v>
      </c>
      <c r="E4" s="195">
        <f>data2018!BG4/data2018!C4*1000</f>
        <v>0.12659141338193525</v>
      </c>
      <c r="F4" s="195">
        <f>data2019!BG4/data2019!C4*1000</f>
        <v>0.12966352915274071</v>
      </c>
      <c r="G4" s="195">
        <f>data2020!BG4/data2020!C4*1000</f>
        <v>0.12414287903603481</v>
      </c>
      <c r="H4" s="195">
        <f>data2021!BG4/data2021!C4*1000</f>
        <v>0</v>
      </c>
      <c r="I4" s="229">
        <f>data2022!BG4/data2022!C4*1000</f>
        <v>5.4284136576985609E-2</v>
      </c>
    </row>
    <row r="5" spans="1:9" x14ac:dyDescent="0.25">
      <c r="A5" s="193" t="s">
        <v>2</v>
      </c>
      <c r="B5" s="194">
        <f>data2015!BG5/data2015!C5*1000</f>
        <v>0.13323067540783656</v>
      </c>
      <c r="C5" s="194">
        <f>data2016!BG5/data2016!C5*1000</f>
        <v>0.13566612044617804</v>
      </c>
      <c r="D5" s="194">
        <f>data2017!BG5/data2017!C5*1000</f>
        <v>0.15153595032056763</v>
      </c>
      <c r="E5" s="194">
        <f>data2018!BG5/data2018!C5*1000</f>
        <v>0.15624764118899173</v>
      </c>
      <c r="F5" s="194">
        <f>data2019!BG5/data2019!C5*1000</f>
        <v>0.16098484848484848</v>
      </c>
      <c r="G5" s="194">
        <f>data2020!BG5/data2020!C5*1000</f>
        <v>0.15769795228514633</v>
      </c>
      <c r="H5" s="194">
        <f>data2021!BG5/data2021!C5*1000</f>
        <v>0.16613655544843203</v>
      </c>
      <c r="I5" s="229">
        <f>data2022!BG5/data2022!C5*1000</f>
        <v>0.17131762287280619</v>
      </c>
    </row>
    <row r="6" spans="1:9" x14ac:dyDescent="0.25">
      <c r="A6" s="193" t="s">
        <v>3</v>
      </c>
      <c r="B6" s="194">
        <f>data2015!BG6/data2015!C6*1000</f>
        <v>6.9250714558031001E-2</v>
      </c>
      <c r="C6" s="194">
        <f>data2016!BG6/data2016!C6*1000</f>
        <v>7.322882991777474E-2</v>
      </c>
      <c r="D6" s="194">
        <f>data2017!BG6/data2017!C6*1000</f>
        <v>7.9673552591078306E-2</v>
      </c>
      <c r="E6" s="194">
        <f>data2018!BG6/data2018!C6*1000</f>
        <v>8.3002305760559364E-2</v>
      </c>
      <c r="F6" s="194">
        <f>data2019!BG6/data2019!C6*1000</f>
        <v>8.814013811396755E-2</v>
      </c>
      <c r="G6" s="194">
        <f>data2020!BG6/data2020!C6*1000</f>
        <v>0.1203514479128511</v>
      </c>
      <c r="H6" s="194">
        <f>data2021!BG6/data2021!C6*1000</f>
        <v>0.11246807772048835</v>
      </c>
      <c r="I6" s="230">
        <f>data2022!BG6/data2022!C6*1000</f>
        <v>0.10529116871220814</v>
      </c>
    </row>
    <row r="7" spans="1:9" x14ac:dyDescent="0.25">
      <c r="A7" s="193" t="s">
        <v>4</v>
      </c>
      <c r="B7" s="194">
        <f>data2015!BG7/data2015!C7*1000</f>
        <v>0.28268211193610182</v>
      </c>
      <c r="C7" s="194">
        <f>data2016!BG7/data2016!C7*1000</f>
        <v>0.29259728859845902</v>
      </c>
      <c r="D7" s="194">
        <f>data2017!BG7/data2017!C7*1000</f>
        <v>0.28985507246376813</v>
      </c>
      <c r="E7" s="194">
        <f>data2018!BG7/data2018!C7*1000</f>
        <v>0.27731791557770363</v>
      </c>
      <c r="F7" s="194">
        <f>data2019!BG7/data2019!C7*1000</f>
        <v>0.25265424266890757</v>
      </c>
      <c r="G7" s="194">
        <f>data2020!BG7/data2020!C7*1000</f>
        <v>0.23861688973730452</v>
      </c>
      <c r="H7" s="194">
        <f>data2021!BG7/data2021!C7*1000</f>
        <v>0.22591482213858943</v>
      </c>
      <c r="I7" s="230">
        <f>data2022!BG7/data2022!C7*1000</f>
        <v>0.20631424754614994</v>
      </c>
    </row>
    <row r="8" spans="1:9" x14ac:dyDescent="0.25">
      <c r="A8" s="193" t="s">
        <v>5</v>
      </c>
      <c r="B8" s="194">
        <f>data2015!BG8/data2015!C8*1000</f>
        <v>0</v>
      </c>
      <c r="C8" s="194">
        <f>data2016!BG8/data2016!C8*1000</f>
        <v>0.12050565197147246</v>
      </c>
      <c r="D8" s="194">
        <f>data2017!BG8/data2017!C8*1000</f>
        <v>0.13234221421965395</v>
      </c>
      <c r="E8" s="194">
        <f>data2018!BG8/data2018!C8*1000</f>
        <v>0.14010650177502956</v>
      </c>
      <c r="F8" s="194">
        <f>data2019!BG8/data2019!C8*1000</f>
        <v>0.14729972348539452</v>
      </c>
      <c r="G8" s="194">
        <f>data2020!BG8/data2020!C8*1000</f>
        <v>0.14789594252763674</v>
      </c>
      <c r="H8" s="194">
        <f>data2021!BG8/data2021!C8*1000</f>
        <v>0.14287564967103947</v>
      </c>
      <c r="I8" s="230">
        <f>data2022!BG8/data2022!C8*1000</f>
        <v>0.13276629732852968</v>
      </c>
    </row>
    <row r="9" spans="1:9" x14ac:dyDescent="0.25">
      <c r="A9" s="193" t="s">
        <v>6</v>
      </c>
      <c r="B9" s="194">
        <f>data2015!BG9/data2015!C9*1000</f>
        <v>6.3007216749672329E-2</v>
      </c>
      <c r="C9" s="194">
        <f>data2016!BG9/data2016!C9*1000</f>
        <v>7.2333898895468388E-2</v>
      </c>
      <c r="D9" s="194">
        <f>data2017!BG9/data2017!C9*1000</f>
        <v>8.166895166472582E-2</v>
      </c>
      <c r="E9" s="194">
        <f>data2018!BG9/data2018!C9*1000</f>
        <v>9.2620958390714436E-2</v>
      </c>
      <c r="F9" s="194">
        <f>data2019!BG9/data2019!C9*1000</f>
        <v>0.10142837202810216</v>
      </c>
      <c r="G9" s="194">
        <f>data2020!BG9/data2020!C9*1000</f>
        <v>0.10907721913809879</v>
      </c>
      <c r="H9" s="194">
        <f>data2021!BG9/data2021!C9*1000</f>
        <v>0.11090528218480555</v>
      </c>
      <c r="I9" s="230">
        <f>data2022!BG9/data2022!C9*1000</f>
        <v>0.11216775372884355</v>
      </c>
    </row>
    <row r="10" spans="1:9" x14ac:dyDescent="0.25">
      <c r="A10" s="193" t="s">
        <v>7</v>
      </c>
      <c r="B10" s="194">
        <f>data2015!BG10/data2015!C10*1000</f>
        <v>9.6539978538488322E-2</v>
      </c>
      <c r="C10" s="194">
        <f>data2016!BG10/data2016!C10*1000</f>
        <v>0.10966602394779273</v>
      </c>
      <c r="D10" s="194">
        <f>data2017!BG10/data2017!C10*1000</f>
        <v>0.12655198330881598</v>
      </c>
      <c r="E10" s="194">
        <f>data2018!BG10/data2018!C10*1000</f>
        <v>0.14400409095038541</v>
      </c>
      <c r="F10" s="194">
        <f>data2019!BG10/data2019!C10*1000</f>
        <v>0.16059137222857756</v>
      </c>
      <c r="G10" s="194">
        <f>data2020!BG10/data2020!C10*1000</f>
        <v>0.18267234681361252</v>
      </c>
      <c r="H10" s="194">
        <f>data2021!BG10/data2021!C10*1000</f>
        <v>0.19937201282148168</v>
      </c>
      <c r="I10" s="230">
        <f>data2022!BG10/data2022!C10*1000</f>
        <v>0.20628493877221205</v>
      </c>
    </row>
    <row r="11" spans="1:9" ht="15.75" thickBot="1" x14ac:dyDescent="0.3">
      <c r="A11" s="233" t="s">
        <v>8</v>
      </c>
      <c r="B11" s="232">
        <f>data2015!BG11/data2015!C11*1000</f>
        <v>9.6639935031976459E-2</v>
      </c>
      <c r="C11" s="232">
        <f>data2016!BG11/data2016!C11*1000</f>
        <v>0.10705352676338169</v>
      </c>
      <c r="D11" s="232">
        <f>data2017!BG11/data2017!C11*1000</f>
        <v>0.11699604743083004</v>
      </c>
      <c r="E11" s="232">
        <f>data2018!BG11/data2018!C11*1000</f>
        <v>0.12541317679005803</v>
      </c>
      <c r="F11" s="232">
        <f>data2019!BG11/data2019!C11*1000</f>
        <v>0.12958530209140201</v>
      </c>
      <c r="G11" s="232">
        <f>data2020!BG11/data2020!C11*1000</f>
        <v>0.14147239618460353</v>
      </c>
      <c r="H11" s="232">
        <f>data2021!BG11/data2021!C11*1000</f>
        <v>0.15130922311519326</v>
      </c>
      <c r="I11" s="231">
        <f>data2022!BG11/data2022!C11*1000</f>
        <v>0.15888395742254324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7030A0"/>
  </sheetPr>
  <dimension ref="A1:J22"/>
  <sheetViews>
    <sheetView zoomScale="90" zoomScaleNormal="90" workbookViewId="0">
      <pane xSplit="1" topLeftCell="B1" activePane="topRight" state="frozen"/>
      <selection pane="topRight" activeCell="J27" sqref="J27"/>
    </sheetView>
  </sheetViews>
  <sheetFormatPr defaultColWidth="11" defaultRowHeight="15" x14ac:dyDescent="0.25"/>
  <cols>
    <col min="1" max="1" width="49.42578125" customWidth="1"/>
  </cols>
  <sheetData>
    <row r="1" spans="1:10" ht="24" customHeight="1" thickBot="1" x14ac:dyDescent="0.4">
      <c r="A1" s="276" t="s">
        <v>196</v>
      </c>
    </row>
    <row r="2" spans="1:10" ht="18.75" customHeight="1" thickBot="1" x14ac:dyDescent="0.35">
      <c r="A2" s="201"/>
      <c r="B2" s="200">
        <v>2014</v>
      </c>
      <c r="C2" s="2">
        <v>2015</v>
      </c>
      <c r="D2" s="2">
        <v>2016</v>
      </c>
      <c r="E2" s="2">
        <v>2017</v>
      </c>
      <c r="F2" s="155">
        <v>2018</v>
      </c>
      <c r="G2" s="161">
        <v>2019</v>
      </c>
      <c r="H2" s="161">
        <v>2020</v>
      </c>
      <c r="I2" s="161">
        <v>2021</v>
      </c>
      <c r="J2" s="161">
        <v>2022</v>
      </c>
    </row>
    <row r="3" spans="1:10" ht="15.75" customHeight="1" x14ac:dyDescent="0.25">
      <c r="A3" s="272" t="s">
        <v>176</v>
      </c>
      <c r="B3" s="198">
        <v>0.37504580392771231</v>
      </c>
      <c r="C3" s="68">
        <v>0.36517514427336051</v>
      </c>
      <c r="D3" s="68">
        <v>0.37073603391035109</v>
      </c>
      <c r="E3" s="68">
        <v>0.379</v>
      </c>
      <c r="F3" s="68">
        <v>0.39019910694660898</v>
      </c>
      <c r="G3" s="68">
        <v>0.38700000000000001</v>
      </c>
      <c r="H3" s="68">
        <v>0.373</v>
      </c>
      <c r="I3" s="68">
        <v>0.372</v>
      </c>
      <c r="J3" s="227">
        <v>0.375</v>
      </c>
    </row>
    <row r="4" spans="1:10" ht="15.75" customHeight="1" x14ac:dyDescent="0.25">
      <c r="A4" s="272" t="s">
        <v>30</v>
      </c>
      <c r="B4" s="199">
        <v>0.34799999999999998</v>
      </c>
      <c r="C4" s="69">
        <v>0.39500000000000002</v>
      </c>
      <c r="D4" s="69">
        <v>0.4</v>
      </c>
      <c r="E4" s="69">
        <v>0.39500000000000002</v>
      </c>
      <c r="F4" s="69">
        <v>0.42199999999999999</v>
      </c>
      <c r="G4" s="69">
        <v>0.43</v>
      </c>
      <c r="H4" s="69">
        <v>0.42556063476909739</v>
      </c>
      <c r="I4" s="69">
        <v>0.434421189415793</v>
      </c>
      <c r="J4" s="227">
        <v>0.436</v>
      </c>
    </row>
    <row r="5" spans="1:10" ht="15.75" customHeight="1" x14ac:dyDescent="0.25">
      <c r="A5" s="272" t="s">
        <v>31</v>
      </c>
      <c r="B5" s="199">
        <v>0.4</v>
      </c>
      <c r="C5" s="69">
        <v>0.39</v>
      </c>
      <c r="D5" s="69">
        <v>0.38</v>
      </c>
      <c r="E5" s="69">
        <v>0.38</v>
      </c>
      <c r="F5" s="69">
        <v>0.38</v>
      </c>
      <c r="G5" s="69">
        <v>0.39</v>
      </c>
      <c r="H5" s="69">
        <v>0.39</v>
      </c>
      <c r="I5" s="69">
        <v>0.39</v>
      </c>
      <c r="J5" s="227">
        <v>0.39</v>
      </c>
    </row>
    <row r="6" spans="1:10" ht="15.75" customHeight="1" x14ac:dyDescent="0.25">
      <c r="A6" s="272" t="s">
        <v>32</v>
      </c>
      <c r="B6" s="199">
        <v>0.35699999999999998</v>
      </c>
      <c r="C6" s="69">
        <v>0.34</v>
      </c>
      <c r="D6" s="69">
        <v>0.34</v>
      </c>
      <c r="E6" s="69">
        <v>0.34200000000000003</v>
      </c>
      <c r="F6" s="69">
        <v>0.35599999999999998</v>
      </c>
      <c r="G6" s="69">
        <v>0.37</v>
      </c>
      <c r="H6" s="69">
        <v>0.36499999999999999</v>
      </c>
      <c r="I6" s="69">
        <v>0.36799999999999999</v>
      </c>
      <c r="J6" s="227">
        <v>0.36</v>
      </c>
    </row>
    <row r="7" spans="1:10" ht="15.75" customHeight="1" x14ac:dyDescent="0.25">
      <c r="A7" s="272" t="s">
        <v>177</v>
      </c>
      <c r="B7" s="199">
        <v>0.374</v>
      </c>
      <c r="C7" s="69">
        <v>0.39200000000000002</v>
      </c>
      <c r="D7" s="69">
        <v>0.39300000000000002</v>
      </c>
      <c r="E7" s="69">
        <v>0.38400000000000001</v>
      </c>
      <c r="F7" s="69">
        <v>0.38600000000000001</v>
      </c>
      <c r="G7" s="69">
        <v>0.38200000000000001</v>
      </c>
      <c r="H7" s="69">
        <v>0.38300000000000001</v>
      </c>
      <c r="I7" s="69">
        <v>0.38900000000000001</v>
      </c>
      <c r="J7" s="227">
        <v>0.38400000000000001</v>
      </c>
    </row>
    <row r="8" spans="1:10" ht="15.75" customHeight="1" x14ac:dyDescent="0.25">
      <c r="A8" s="272" t="s">
        <v>33</v>
      </c>
      <c r="B8" s="199">
        <v>0.432</v>
      </c>
      <c r="C8" s="69">
        <v>0.42599999999999999</v>
      </c>
      <c r="D8" s="69">
        <v>0.42899999999999999</v>
      </c>
      <c r="E8" s="69">
        <v>0.436</v>
      </c>
      <c r="F8" s="69">
        <v>0.432</v>
      </c>
      <c r="G8" s="69">
        <v>0.437</v>
      </c>
      <c r="H8" s="69">
        <v>0.43099999999999999</v>
      </c>
      <c r="I8" s="69">
        <v>0.433</v>
      </c>
      <c r="J8" s="227">
        <v>0.42980000000000002</v>
      </c>
    </row>
    <row r="9" spans="1:10" ht="15.75" customHeight="1" x14ac:dyDescent="0.25">
      <c r="A9" s="272" t="s">
        <v>34</v>
      </c>
      <c r="B9" s="199">
        <v>0.51300000000000001</v>
      </c>
      <c r="C9" s="69">
        <v>0.51100000000000001</v>
      </c>
      <c r="D9" s="69">
        <v>0.496</v>
      </c>
      <c r="E9" s="69">
        <v>0.48799999999999999</v>
      </c>
      <c r="F9" s="69">
        <v>0.48499999999999999</v>
      </c>
      <c r="G9" s="69">
        <v>0.47199999999999998</v>
      </c>
      <c r="H9" s="69">
        <v>0.45842110033417799</v>
      </c>
      <c r="I9" s="69">
        <v>0.442</v>
      </c>
      <c r="J9" s="227">
        <v>0.42699999999999999</v>
      </c>
    </row>
    <row r="10" spans="1:10" ht="16.5" customHeight="1" thickBot="1" x14ac:dyDescent="0.3">
      <c r="A10" s="274" t="s">
        <v>35</v>
      </c>
      <c r="B10" s="228">
        <v>0.372</v>
      </c>
      <c r="C10" s="228">
        <v>0.35499999999999998</v>
      </c>
      <c r="D10" s="228">
        <v>0.35699999999999998</v>
      </c>
      <c r="E10" s="228">
        <v>0.35899999999999999</v>
      </c>
      <c r="F10" s="228">
        <v>0.35399999999999998</v>
      </c>
      <c r="G10" s="228">
        <v>0.34599999999999997</v>
      </c>
      <c r="H10" s="228">
        <v>0.34589999999999999</v>
      </c>
      <c r="I10" s="228">
        <v>0.33203800814871898</v>
      </c>
      <c r="J10" s="226">
        <v>0.32</v>
      </c>
    </row>
    <row r="13" spans="1:10" ht="24" customHeight="1" thickBot="1" x14ac:dyDescent="0.4">
      <c r="A13" s="276" t="s">
        <v>187</v>
      </c>
    </row>
    <row r="14" spans="1:10" ht="18.75" customHeight="1" thickBot="1" x14ac:dyDescent="0.35">
      <c r="A14" s="201"/>
      <c r="B14" s="200">
        <v>2014</v>
      </c>
      <c r="C14" s="2">
        <v>2015</v>
      </c>
      <c r="D14" s="2">
        <v>2016</v>
      </c>
      <c r="E14" s="2">
        <v>2017</v>
      </c>
      <c r="F14" s="155">
        <v>2018</v>
      </c>
      <c r="G14" s="161">
        <v>2019</v>
      </c>
      <c r="H14" s="161">
        <v>2020</v>
      </c>
      <c r="I14" s="161">
        <v>2021</v>
      </c>
      <c r="J14" s="161">
        <v>2022</v>
      </c>
    </row>
    <row r="15" spans="1:10" ht="15.75" customHeight="1" x14ac:dyDescent="0.25">
      <c r="A15" s="272" t="s">
        <v>176</v>
      </c>
      <c r="B15" s="198">
        <v>0.58199999999999996</v>
      </c>
      <c r="C15" s="68">
        <v>0.55600000000000005</v>
      </c>
      <c r="D15" s="68">
        <v>0.54100000000000004</v>
      </c>
      <c r="E15" s="68">
        <v>0.51600000000000001</v>
      </c>
      <c r="F15" s="68">
        <v>0.51700000000000002</v>
      </c>
      <c r="G15" s="68">
        <v>0.495</v>
      </c>
      <c r="H15" s="68">
        <v>0.45100000000000001</v>
      </c>
      <c r="I15" s="68">
        <v>0.437</v>
      </c>
      <c r="J15" s="227">
        <v>0.42</v>
      </c>
    </row>
    <row r="16" spans="1:10" ht="15.75" customHeight="1" x14ac:dyDescent="0.25">
      <c r="A16" s="273" t="s">
        <v>30</v>
      </c>
      <c r="B16" s="199">
        <v>0.55896487686282548</v>
      </c>
      <c r="C16" s="69">
        <v>0.55674005347162026</v>
      </c>
      <c r="D16" s="69">
        <v>0.54300000000000004</v>
      </c>
      <c r="E16" s="69">
        <v>0.53324071365896464</v>
      </c>
      <c r="F16" s="69">
        <v>0.52900000000000003</v>
      </c>
      <c r="G16" s="69">
        <v>0.52600000000000002</v>
      </c>
      <c r="H16" s="69">
        <v>0.51247741514300293</v>
      </c>
      <c r="I16" s="69">
        <v>0.53241031697492502</v>
      </c>
      <c r="J16" s="227">
        <v>0.51659999999999995</v>
      </c>
    </row>
    <row r="17" spans="1:10" ht="15.75" customHeight="1" x14ac:dyDescent="0.25">
      <c r="A17" s="273" t="s">
        <v>173</v>
      </c>
      <c r="B17" s="199">
        <v>0.32</v>
      </c>
      <c r="C17" s="69">
        <v>0.31</v>
      </c>
      <c r="D17" s="69">
        <v>0.35</v>
      </c>
      <c r="E17" s="69">
        <v>0.35</v>
      </c>
      <c r="F17" s="69">
        <v>0.35</v>
      </c>
      <c r="G17" s="69">
        <v>0.33</v>
      </c>
      <c r="H17" s="69">
        <v>0.32</v>
      </c>
      <c r="I17" s="69">
        <v>0.32</v>
      </c>
      <c r="J17" s="227">
        <v>0.34</v>
      </c>
    </row>
    <row r="18" spans="1:10" ht="15.75" customHeight="1" x14ac:dyDescent="0.25">
      <c r="A18" s="273" t="s">
        <v>37</v>
      </c>
      <c r="B18" s="199">
        <v>0.501</v>
      </c>
      <c r="C18" s="69">
        <v>0.48799999999999999</v>
      </c>
      <c r="D18" s="69">
        <v>0.47899999999999998</v>
      </c>
      <c r="E18" s="69">
        <v>0.45600000000000002</v>
      </c>
      <c r="F18" s="69">
        <v>0.46100000000000002</v>
      </c>
      <c r="G18" s="69">
        <v>0.47599999999999998</v>
      </c>
      <c r="H18" s="69">
        <v>0.47</v>
      </c>
      <c r="I18" s="69">
        <v>0.45800000000000002</v>
      </c>
      <c r="J18" s="227">
        <v>0.45500000000000002</v>
      </c>
    </row>
    <row r="19" spans="1:10" ht="15.75" customHeight="1" x14ac:dyDescent="0.25">
      <c r="A19" s="273" t="s">
        <v>38</v>
      </c>
      <c r="B19" s="199">
        <v>0.57999999999999996</v>
      </c>
      <c r="C19" s="69">
        <v>0.59499999999999997</v>
      </c>
      <c r="D19" s="69">
        <v>0.57299999999999995</v>
      </c>
      <c r="E19" s="69">
        <v>0.56699999999999995</v>
      </c>
      <c r="F19" s="69">
        <v>0.56100000000000005</v>
      </c>
      <c r="G19" s="69">
        <v>0.55300000000000005</v>
      </c>
      <c r="H19" s="69">
        <v>0.55700000000000005</v>
      </c>
      <c r="I19" s="69">
        <v>0.53300000000000003</v>
      </c>
      <c r="J19" s="227">
        <v>0.502</v>
      </c>
    </row>
    <row r="20" spans="1:10" ht="15.75" customHeight="1" x14ac:dyDescent="0.25">
      <c r="A20" s="273" t="s">
        <v>39</v>
      </c>
      <c r="B20" s="199">
        <v>0.46</v>
      </c>
      <c r="C20" s="69">
        <v>0.46700000000000003</v>
      </c>
      <c r="D20" s="69">
        <v>0.46899999999999997</v>
      </c>
      <c r="E20" s="69">
        <v>0.51300000000000001</v>
      </c>
      <c r="F20" s="69">
        <v>0.52</v>
      </c>
      <c r="G20" s="69">
        <v>0.52200000000000002</v>
      </c>
      <c r="H20" s="69">
        <v>0.52300000000000002</v>
      </c>
      <c r="I20" s="69">
        <v>0.52400000000000002</v>
      </c>
      <c r="J20" s="227">
        <v>0.52800000000000002</v>
      </c>
    </row>
    <row r="21" spans="1:10" ht="15.75" customHeight="1" x14ac:dyDescent="0.25">
      <c r="A21" s="273" t="s">
        <v>34</v>
      </c>
      <c r="B21" s="199">
        <v>0.42158689766157509</v>
      </c>
      <c r="C21" s="69">
        <v>0.40603954045539437</v>
      </c>
      <c r="D21" s="69">
        <v>0.4026772498680396</v>
      </c>
      <c r="E21" s="69">
        <v>0.39034130773904069</v>
      </c>
      <c r="F21" s="69">
        <v>0.37674387458240016</v>
      </c>
      <c r="G21" s="69">
        <v>0.35723217811139502</v>
      </c>
      <c r="H21" s="197">
        <v>0.33682862392885199</v>
      </c>
      <c r="I21" s="69">
        <v>0.31144785581229101</v>
      </c>
      <c r="J21" s="227">
        <v>0.28899999999999998</v>
      </c>
    </row>
    <row r="22" spans="1:10" ht="16.5" customHeight="1" thickBot="1" x14ac:dyDescent="0.3">
      <c r="A22" s="274" t="s">
        <v>35</v>
      </c>
      <c r="B22" s="271">
        <v>0.39</v>
      </c>
      <c r="C22" s="228">
        <v>0.378</v>
      </c>
      <c r="D22" s="228">
        <v>0.35799999999999998</v>
      </c>
      <c r="E22" s="228">
        <v>0.33600000000000002</v>
      </c>
      <c r="F22" s="228">
        <v>0.35199999999999998</v>
      </c>
      <c r="G22" s="228">
        <v>0.315</v>
      </c>
      <c r="H22" s="228">
        <v>0.29730000000000001</v>
      </c>
      <c r="I22" s="228">
        <v>0.29071467296368397</v>
      </c>
      <c r="J22" s="226">
        <v>0.28999999999999998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</sheetPr>
  <dimension ref="A1:J21"/>
  <sheetViews>
    <sheetView zoomScale="90" zoomScaleNormal="90" workbookViewId="0">
      <selection activeCell="G32" sqref="G32"/>
    </sheetView>
  </sheetViews>
  <sheetFormatPr defaultColWidth="11" defaultRowHeight="15" x14ac:dyDescent="0.25"/>
  <sheetData>
    <row r="1" spans="1:10" ht="24" customHeight="1" thickBot="1" x14ac:dyDescent="0.4">
      <c r="A1" s="1" t="s">
        <v>41</v>
      </c>
    </row>
    <row r="2" spans="1:10" ht="18.75" customHeight="1" thickBot="1" x14ac:dyDescent="0.35">
      <c r="A2" s="41"/>
      <c r="B2" s="162">
        <v>2014</v>
      </c>
      <c r="C2" s="162">
        <v>2015</v>
      </c>
      <c r="D2" s="162">
        <v>2016</v>
      </c>
      <c r="E2" s="162">
        <v>2017</v>
      </c>
      <c r="F2" s="162">
        <v>2018</v>
      </c>
      <c r="G2" s="162">
        <v>2019</v>
      </c>
      <c r="H2" s="162">
        <v>2020</v>
      </c>
      <c r="I2" s="162">
        <v>2021</v>
      </c>
      <c r="J2" s="162">
        <v>2022</v>
      </c>
    </row>
    <row r="3" spans="1:10" ht="15.75" customHeight="1" x14ac:dyDescent="0.25">
      <c r="A3" s="38" t="s">
        <v>1</v>
      </c>
      <c r="B3" s="32">
        <v>148.06339501286669</v>
      </c>
      <c r="C3" s="34">
        <f>data2015!BP4/data2015!C4*1000000/data2015!BR4</f>
        <v>157.66233989997244</v>
      </c>
      <c r="D3" s="34">
        <f>data2016!BP4/data2016!C4*1000000/data2016!BR4</f>
        <v>154.56847287478172</v>
      </c>
      <c r="E3" s="34">
        <f>data2017!BP4/data2017!C4*1000000/data2017!BR4</f>
        <v>169.54231718233214</v>
      </c>
      <c r="F3" s="34">
        <f>data2018!BP4/data2018!C4*1000000/data2018!BR4</f>
        <v>162.42308252470838</v>
      </c>
      <c r="G3" s="34">
        <f>data2019!BP4/data2019!C4*1000000/data2019!BR4</f>
        <v>197.81160594009134</v>
      </c>
      <c r="H3" s="157">
        <f>data2020!BP4/data2020!C4*1000000/data2020!BR4</f>
        <v>235.53741393206474</v>
      </c>
      <c r="I3" s="163">
        <f>data2021!BP4/data2021!C4*1000000/data2021!BR4</f>
        <v>247.49411216514858</v>
      </c>
      <c r="J3" s="35">
        <f>data2022!BP4/data2022!C4*1000000/data2022!BR4</f>
        <v>254.90496802865485</v>
      </c>
    </row>
    <row r="4" spans="1:10" ht="15.75" customHeight="1" x14ac:dyDescent="0.25">
      <c r="A4" s="39" t="s">
        <v>2</v>
      </c>
      <c r="B4" s="33">
        <v>70.054086323386414</v>
      </c>
      <c r="C4" s="34">
        <f>data2015!BP5/data2015!C5*1000000/data2015!BR5</f>
        <v>71.657264826955327</v>
      </c>
      <c r="D4" s="34">
        <f>data2016!BP5/data2016!C5*1000000/data2016!BR5</f>
        <v>70.98839560145565</v>
      </c>
      <c r="E4" s="34">
        <f>data2017!BP5/data2017!C5*1000000/data2017!BR5</f>
        <v>66.887852633899215</v>
      </c>
      <c r="F4" s="34">
        <f>data2018!BP5/data2018!C5*1000000/data2018!BR5</f>
        <v>67.178937516039909</v>
      </c>
      <c r="G4" s="34">
        <f>data2019!BP5/data2019!C5*1000000/data2019!BR5</f>
        <v>67.721313251706576</v>
      </c>
      <c r="H4" s="157">
        <f>data2020!BP5/data2020!C5*1000000/data2020!BR5</f>
        <v>86.461744813047147</v>
      </c>
      <c r="I4" s="163">
        <f>data2021!BP5/data2021!C5*1000000/data2021!BR5</f>
        <v>78.090037813599068</v>
      </c>
      <c r="J4" s="35">
        <f>data2022!BP5/data2022!C5*1000000/data2022!BR5</f>
        <v>77.751844226888963</v>
      </c>
    </row>
    <row r="5" spans="1:10" ht="15.75" customHeight="1" x14ac:dyDescent="0.25">
      <c r="A5" s="39" t="s">
        <v>3</v>
      </c>
      <c r="B5" s="33">
        <v>87.540501188558764</v>
      </c>
      <c r="C5" s="34">
        <f>data2015!BP6/data2015!C6*1000000/data2015!BR6</f>
        <v>104.24054928208876</v>
      </c>
      <c r="D5" s="34">
        <f>data2016!BP6/data2016!C6*1000000/data2016!BR6</f>
        <v>84.676513006657643</v>
      </c>
      <c r="E5" s="34">
        <f>data2017!BP6/data2017!C6*1000000/data2017!BR6</f>
        <v>87.114590532386302</v>
      </c>
      <c r="F5" s="34">
        <f>data2018!BP6/data2018!C6*1000000/data2018!BR6</f>
        <v>94.782108979852737</v>
      </c>
      <c r="G5" s="34">
        <f>data2019!BP6/data2019!C6*1000000/data2019!BR6</f>
        <v>89.045067663392274</v>
      </c>
      <c r="H5" s="157">
        <f>data2020!BP6/data2020!C6*1000000/data2020!BR6</f>
        <v>109.50897512790955</v>
      </c>
      <c r="I5" s="163">
        <f>data2021!BP6/data2021!C6*1000000/data2021!BR6</f>
        <v>98.049093397348813</v>
      </c>
      <c r="J5" s="35">
        <f>data2022!BP6/data2022!C6*1000000/data2022!BR6</f>
        <v>84.628226046843068</v>
      </c>
    </row>
    <row r="6" spans="1:10" ht="15.75" customHeight="1" x14ac:dyDescent="0.25">
      <c r="A6" s="39" t="s">
        <v>4</v>
      </c>
      <c r="B6" s="33">
        <v>174.1744278207359</v>
      </c>
      <c r="C6" s="34">
        <f>data2015!BP7/data2015!C7*1000000/data2015!BR7</f>
        <v>168.90380548413694</v>
      </c>
      <c r="D6" s="34">
        <f>data2016!BP7/data2016!C7*1000000/data2016!BR7</f>
        <v>222.10155906243585</v>
      </c>
      <c r="E6" s="34">
        <f>data2017!BP7/data2017!C7*1000000/data2017!BR7</f>
        <v>253.79645329217925</v>
      </c>
      <c r="F6" s="34">
        <f>data2018!BP7/data2018!C7*1000000/data2018!BR7</f>
        <v>246.82635176893197</v>
      </c>
      <c r="G6" s="34">
        <f>data2019!BP7/data2019!C7*1000000/data2019!BR7</f>
        <v>213.08979686939449</v>
      </c>
      <c r="H6" s="157">
        <f>data2020!BP7/data2020!C7*1000000/data2020!BR7</f>
        <v>141.56779200919914</v>
      </c>
      <c r="I6" s="163">
        <f>data2021!BP7/data2021!C7*1000000/data2021!BR7</f>
        <v>149.04333332604048</v>
      </c>
      <c r="J6" s="35">
        <f>data2022!BP7/data2022!C7*1000000/data2022!BR7</f>
        <v>187.16447354988975</v>
      </c>
    </row>
    <row r="7" spans="1:10" ht="15.75" customHeight="1" x14ac:dyDescent="0.25">
      <c r="A7" s="39" t="s">
        <v>5</v>
      </c>
      <c r="B7" s="33">
        <v>56.895423191178693</v>
      </c>
      <c r="C7" s="34">
        <f>data2015!BP8/data2015!C8*1000000/data2015!BR8</f>
        <v>49.772544550236496</v>
      </c>
      <c r="D7" s="34">
        <f>data2016!BP8/data2016!C8*1000000/data2016!BR8</f>
        <v>45.12552073825352</v>
      </c>
      <c r="E7" s="34">
        <f>data2017!BP8/data2017!C8*1000000/data2017!BR8</f>
        <v>42.390865492232905</v>
      </c>
      <c r="F7" s="34">
        <f>data2018!BP8/data2018!C8*1000000/data2018!BR8</f>
        <v>40.625677094618247</v>
      </c>
      <c r="G7" s="34">
        <f>data2019!BP8/data2019!C8*1000000/data2019!BR8</f>
        <v>39.314872816386433</v>
      </c>
      <c r="H7" s="157">
        <f>data2020!BP8/data2020!C8*1000000/data2020!BR8</f>
        <v>37.50218542665074</v>
      </c>
      <c r="I7" s="163">
        <f>data2021!BP8/data2021!C8*1000000/data2021!BR8</f>
        <v>42.116329567209398</v>
      </c>
      <c r="J7" s="35">
        <f>data2022!BP8/data2022!C8*1000000/data2022!BR8</f>
        <v>48.326932227584798</v>
      </c>
    </row>
    <row r="8" spans="1:10" ht="15.75" customHeight="1" x14ac:dyDescent="0.25">
      <c r="A8" s="39" t="s">
        <v>6</v>
      </c>
      <c r="B8" s="33">
        <v>28.063738911400719</v>
      </c>
      <c r="C8" s="34">
        <f>data2015!BP9/data2015!C9*1000000/data2015!BR9</f>
        <v>27.349286391341284</v>
      </c>
      <c r="D8" s="34">
        <f>data2016!BP9/data2016!C9*1000000/data2016!BR9</f>
        <v>34.411272290077193</v>
      </c>
      <c r="E8" s="34">
        <f>data2017!BP9/data2017!C9*1000000/data2017!BR9</f>
        <v>27.412856487288089</v>
      </c>
      <c r="F8" s="34">
        <f>data2018!BP9/data2018!C9*1000000/data2018!BR9</f>
        <v>28.845630781652176</v>
      </c>
      <c r="G8" s="34">
        <f>data2019!BP9/data2019!C9*1000000/data2019!BR9</f>
        <v>26.4844725832024</v>
      </c>
      <c r="H8" s="157">
        <f>data2020!BP9/data2020!C9*1000000/data2020!BR9</f>
        <v>29.211855434098325</v>
      </c>
      <c r="I8" s="163">
        <f>data2021!BP9/data2021!C9*1000000/data2021!BR9</f>
        <v>39.755430331739369</v>
      </c>
      <c r="J8" s="35">
        <f>data2022!BP9/data2022!C9*1000000/data2022!BR9</f>
        <v>40.804167269813099</v>
      </c>
    </row>
    <row r="9" spans="1:10" ht="15.75" customHeight="1" x14ac:dyDescent="0.25">
      <c r="A9" s="39" t="s">
        <v>7</v>
      </c>
      <c r="B9" s="33">
        <v>153.96500052003699</v>
      </c>
      <c r="C9" s="34">
        <f>data2015!BP10/data2015!C10*1000000/data2015!BR10</f>
        <v>190.57414579728623</v>
      </c>
      <c r="D9" s="34">
        <f>data2016!BP10/data2016!C10*1000000/data2016!BR10</f>
        <v>209.71775234623496</v>
      </c>
      <c r="E9" s="34">
        <f>data2017!BP10/data2017!C10*1000000/data2017!BR10</f>
        <v>197.28966978777854</v>
      </c>
      <c r="F9" s="34">
        <f>data2018!BP10/data2018!C10*1000000/data2018!BR10</f>
        <v>190.14574340458455</v>
      </c>
      <c r="G9" s="34">
        <f>data2019!BP10/data2019!C10*1000000/data2019!BR10</f>
        <v>214.5642330947334</v>
      </c>
      <c r="H9" s="157">
        <f>data2020!BP10/data2020!C10*1000000/data2020!BR10</f>
        <v>218.15474242371684</v>
      </c>
      <c r="I9" s="163">
        <f>data2021!BP10/data2021!C10*1000000/data2021!BR10</f>
        <v>239.04596864155556</v>
      </c>
      <c r="J9" s="35">
        <f>data2022!BP10/data2022!C10*1000000/data2022!BR10</f>
        <v>253.68009284645078</v>
      </c>
    </row>
    <row r="10" spans="1:10" ht="16.5" customHeight="1" thickBot="1" x14ac:dyDescent="0.3">
      <c r="A10" s="40" t="s">
        <v>8</v>
      </c>
      <c r="B10" s="36">
        <v>105.32694313965131</v>
      </c>
      <c r="C10" s="224">
        <f>data2015!BP11/data2015!C11*1000000/data2015!BR11</f>
        <v>135.53093061817529</v>
      </c>
      <c r="D10" s="224">
        <f>data2016!BP11/data2016!C11*1000000/data2016!BR11</f>
        <v>165.98399422546029</v>
      </c>
      <c r="E10" s="224">
        <f>data2017!BP11/data2017!C11*1000000/data2017!BR11</f>
        <v>179.51492654717683</v>
      </c>
      <c r="F10" s="224">
        <f>data2018!BP11/data2018!C11*1000000/data2018!BR11</f>
        <v>147.50681074715382</v>
      </c>
      <c r="G10" s="224">
        <f>data2019!BP11/data2019!C11*1000000/data2019!BR11</f>
        <v>132.40161512121833</v>
      </c>
      <c r="H10" s="224">
        <f>data2020!BP11/data2020!C11*1000000/data2020!BR11</f>
        <v>127.0885771691471</v>
      </c>
      <c r="I10" s="224">
        <f>data2021!BP11/data2021!C11*1000000/data2021!BR11</f>
        <v>141.723973410659</v>
      </c>
      <c r="J10" s="225">
        <f>data2022!BP11/data2022!C11*1000000/data2022!BR11</f>
        <v>132.30851758425439</v>
      </c>
    </row>
    <row r="12" spans="1:10" ht="24" customHeight="1" thickBot="1" x14ac:dyDescent="0.4">
      <c r="A12" s="1" t="s">
        <v>43</v>
      </c>
    </row>
    <row r="13" spans="1:10" ht="18.75" customHeight="1" thickBot="1" x14ac:dyDescent="0.35">
      <c r="A13" s="41"/>
      <c r="B13" s="162">
        <v>2014</v>
      </c>
      <c r="C13" s="37">
        <v>2015</v>
      </c>
      <c r="D13" s="37">
        <v>2016</v>
      </c>
      <c r="E13" s="37">
        <v>2017</v>
      </c>
      <c r="F13" s="37">
        <v>2018</v>
      </c>
      <c r="G13" s="37">
        <v>2019</v>
      </c>
      <c r="H13" s="37">
        <v>2020</v>
      </c>
      <c r="I13" s="162">
        <v>2021</v>
      </c>
      <c r="J13" s="162">
        <v>2022</v>
      </c>
    </row>
    <row r="14" spans="1:10" ht="15.75" customHeight="1" x14ac:dyDescent="0.25">
      <c r="A14" s="38" t="s">
        <v>1</v>
      </c>
      <c r="B14" s="32">
        <v>392.93037432261792</v>
      </c>
      <c r="C14" s="34">
        <f>data2015!BK4/data2015!C4*1000000/data2015!BS4</f>
        <v>369.92880360432264</v>
      </c>
      <c r="D14" s="34">
        <f>data2016!BK4/data2016!C4*1000000/data2016!BS4</f>
        <v>353.39556211445148</v>
      </c>
      <c r="E14" s="34">
        <f>data2017!BK4/data2017!C4*1000000/data2017!BS4</f>
        <v>353.52185207467846</v>
      </c>
      <c r="F14" s="34">
        <f>data2018!BK4/data2018!C4*1000000/data2018!BS4</f>
        <v>353.43672547542997</v>
      </c>
      <c r="G14" s="34">
        <f>data2019!BK4/data2019!C4*1000000/data2019!BS4</f>
        <v>349.0561473660166</v>
      </c>
      <c r="H14" s="34">
        <f>data2020!BK4/data2020!C4*1000000/data2020!BS4</f>
        <v>346.26336900762828</v>
      </c>
      <c r="I14" s="163">
        <f>data2021!BK4/data2021!C4*1000000/data2021!BS4</f>
        <v>354.49925264643571</v>
      </c>
      <c r="J14" s="35">
        <f>data2022!BK4/data2022!C4*1000000/data2022!BS4</f>
        <v>379.04923622065155</v>
      </c>
    </row>
    <row r="15" spans="1:10" ht="15.75" customHeight="1" x14ac:dyDescent="0.25">
      <c r="A15" s="39" t="s">
        <v>2</v>
      </c>
      <c r="B15" s="33">
        <v>206.5775982435712</v>
      </c>
      <c r="C15" s="34">
        <f>data2015!BK5/data2015!C5*1000000/data2015!BS5</f>
        <v>243.90885525337086</v>
      </c>
      <c r="D15" s="34">
        <f>data2016!BK5/data2016!C5*1000000/data2016!BS5</f>
        <v>244.02923742405744</v>
      </c>
      <c r="E15" s="34">
        <f>data2017!BK5/data2017!C5*1000000/data2017!BS5</f>
        <v>254.75527476585964</v>
      </c>
      <c r="F15" s="34">
        <f>data2018!BK5/data2018!C5*1000000/data2018!BS5</f>
        <v>216.673678509425</v>
      </c>
      <c r="G15" s="34">
        <f>data2019!BK5/data2019!C5*1000000/data2019!BS5</f>
        <v>227.67069053106738</v>
      </c>
      <c r="H15" s="34">
        <f>data2020!BK5/data2020!C5*1000000/data2020!BS5</f>
        <v>217.21797785404956</v>
      </c>
      <c r="I15" s="163">
        <f>data2021!BK5/data2021!C5*1000000/data2021!BS5</f>
        <v>251.87647308317398</v>
      </c>
      <c r="J15" s="35">
        <f>data2022!BK5/data2022!C5*1000000/data2022!BS5</f>
        <v>248.78958807040294</v>
      </c>
    </row>
    <row r="16" spans="1:10" ht="15.75" customHeight="1" x14ac:dyDescent="0.25">
      <c r="A16" s="39" t="s">
        <v>3</v>
      </c>
      <c r="B16" s="33">
        <v>330.59854250643701</v>
      </c>
      <c r="C16" s="34">
        <f>data2015!BK6/data2015!C6*1000000/data2015!BS6</f>
        <v>333.66535455859224</v>
      </c>
      <c r="D16" s="34">
        <f>data2016!BK6/data2016!C6*1000000/data2016!BS6</f>
        <v>342.00150806621502</v>
      </c>
      <c r="E16" s="34">
        <f>data2017!BK6/data2017!C6*1000000/data2017!BS6</f>
        <v>354.61224853488915</v>
      </c>
      <c r="F16" s="34">
        <f>data2018!BK6/data2018!C6*1000000/data2018!BS6</f>
        <v>357.97041803884383</v>
      </c>
      <c r="G16" s="34">
        <f>data2019!BK6/data2019!C6*1000000/data2019!BS6</f>
        <v>345.94906559947123</v>
      </c>
      <c r="H16" s="34">
        <f>data2020!BK6/data2020!C6*1000000/data2020!BS6</f>
        <v>352.38324210849481</v>
      </c>
      <c r="I16" s="163">
        <f>data2021!BK6/data2021!C6*1000000/data2021!BS6</f>
        <v>361.15674486751379</v>
      </c>
      <c r="J16" s="35">
        <f>data2022!BK6/data2022!C6*1000000/data2022!BS6</f>
        <v>377.20369967273018</v>
      </c>
    </row>
    <row r="17" spans="1:10" ht="15.75" customHeight="1" x14ac:dyDescent="0.25">
      <c r="A17" s="39" t="s">
        <v>4</v>
      </c>
      <c r="B17" s="33">
        <v>425.95546861324942</v>
      </c>
      <c r="C17" s="34">
        <f>data2015!BK7/data2015!C7*1000000/data2015!BS7</f>
        <v>435.12016338684418</v>
      </c>
      <c r="D17" s="34">
        <f>data2016!BK7/data2016!C7*1000000/data2016!BS7</f>
        <v>415.58358215541227</v>
      </c>
      <c r="E17" s="34">
        <f>data2017!BK7/data2017!C7*1000000/data2017!BS7</f>
        <v>389.6420338465179</v>
      </c>
      <c r="F17" s="34">
        <f>data2018!BK7/data2018!C7*1000000/data2018!BS7</f>
        <v>356.12791405936559</v>
      </c>
      <c r="G17" s="34">
        <f>data2019!BK7/data2019!C7*1000000/data2019!BS7</f>
        <v>330.47933042287093</v>
      </c>
      <c r="H17" s="34">
        <f>data2020!BK7/data2020!C7*1000000/data2020!BS7</f>
        <v>311.58201502185898</v>
      </c>
      <c r="I17" s="163">
        <f>data2021!BK7/data2021!C7*1000000/data2021!BS7</f>
        <v>293.03656913564532</v>
      </c>
      <c r="J17" s="35">
        <f>data2022!BK7/data2022!C7*1000000/data2022!BS7</f>
        <v>331.06264862542508</v>
      </c>
    </row>
    <row r="18" spans="1:10" ht="15.75" customHeight="1" x14ac:dyDescent="0.25">
      <c r="A18" s="39" t="s">
        <v>5</v>
      </c>
      <c r="B18" s="33">
        <v>213.05450583615999</v>
      </c>
      <c r="C18" s="34">
        <f>data2015!BK8/data2015!C8*1000000/data2015!BS8</f>
        <v>220.13027704171927</v>
      </c>
      <c r="D18" s="34">
        <f>data2016!BK8/data2016!C8*1000000/data2016!BS8</f>
        <v>221.99465383051489</v>
      </c>
      <c r="E18" s="34">
        <f>data2017!BK8/data2017!C8*1000000/data2017!BS8</f>
        <v>227.16025150302588</v>
      </c>
      <c r="F18" s="34">
        <f>data2018!BK8/data2018!C8*1000000/data2018!BS8</f>
        <v>237.16151735220899</v>
      </c>
      <c r="G18" s="34">
        <f>data2019!BK8/data2019!C8*1000000/data2019!BS8</f>
        <v>232.31237232172293</v>
      </c>
      <c r="H18" s="34">
        <f>data2020!BK8/data2020!C8*1000000/data2020!BS8</f>
        <v>235.7958008178918</v>
      </c>
      <c r="I18" s="163">
        <f>data2021!BK8/data2021!C8*1000000/data2021!BS8</f>
        <v>240.93175505978476</v>
      </c>
      <c r="J18" s="35">
        <f>data2022!BK8/data2022!C8*1000000/data2022!BS8</f>
        <v>250.76882927215206</v>
      </c>
    </row>
    <row r="19" spans="1:10" ht="15.75" customHeight="1" x14ac:dyDescent="0.25">
      <c r="A19" s="39" t="s">
        <v>6</v>
      </c>
      <c r="B19" s="33">
        <v>199.4277976566718</v>
      </c>
      <c r="C19" s="34">
        <f>data2015!BK9/data2015!C9*1000000/data2015!BS9</f>
        <v>217.96766842393117</v>
      </c>
      <c r="D19" s="34">
        <f>data2016!BK9/data2016!C9*1000000/data2016!BS9</f>
        <v>229.12725451265004</v>
      </c>
      <c r="E19" s="34">
        <f>data2017!BK9/data2017!C9*1000000/data2017!BS9</f>
        <v>224.23323030889384</v>
      </c>
      <c r="F19" s="34">
        <f>data2018!BK9/data2018!C9*1000000/data2018!BS9</f>
        <v>234.72938209371736</v>
      </c>
      <c r="G19" s="34">
        <f>data2019!BK9/data2019!C9*1000000/data2019!BS9</f>
        <v>252.14715747203959</v>
      </c>
      <c r="H19" s="34">
        <f>data2020!BK9/data2020!C9*1000000/data2020!BS9</f>
        <v>258.4100055995259</v>
      </c>
      <c r="I19" s="163">
        <f>data2021!BK9/data2021!C9*1000000/data2021!BS9</f>
        <v>273.72579274317985</v>
      </c>
      <c r="J19" s="35">
        <f>data2022!BK9/data2022!C9*1000000/data2022!BS9</f>
        <v>269.96756196134152</v>
      </c>
    </row>
    <row r="20" spans="1:10" ht="15.75" customHeight="1" x14ac:dyDescent="0.25">
      <c r="A20" s="39" t="s">
        <v>7</v>
      </c>
      <c r="B20" s="33">
        <v>381.15628911418918</v>
      </c>
      <c r="C20" s="34">
        <f>data2015!BK10/data2015!C10*1000000/data2015!BS10</f>
        <v>438.40889977264663</v>
      </c>
      <c r="D20" s="34">
        <f>data2016!BK10/data2016!C10*1000000/data2016!BS10</f>
        <v>426.06907545502594</v>
      </c>
      <c r="E20" s="34">
        <f>data2017!BK10/data2017!C10*1000000/data2017!BS10</f>
        <v>439.27260422994806</v>
      </c>
      <c r="F20" s="34">
        <f>data2018!BK10/data2018!C10*1000000/data2018!BS10</f>
        <v>433.05871945310264</v>
      </c>
      <c r="G20" s="34">
        <f>data2019!BK10/data2019!C10*1000000/data2019!BS10</f>
        <v>424.46679599947885</v>
      </c>
      <c r="H20" s="34">
        <f>data2020!BK10/data2020!C10*1000000/data2020!BS10</f>
        <v>421.48985150204112</v>
      </c>
      <c r="I20" s="163">
        <f>data2021!BK10/data2021!C10*1000000/data2021!BS10</f>
        <v>456.92433305374107</v>
      </c>
      <c r="J20" s="35">
        <f>data2022!BK10/data2022!C10*1000000/data2022!BS10</f>
        <v>488.22073400459703</v>
      </c>
    </row>
    <row r="21" spans="1:10" ht="16.5" customHeight="1" thickBot="1" x14ac:dyDescent="0.3">
      <c r="A21" s="40" t="s">
        <v>8</v>
      </c>
      <c r="B21" s="36">
        <v>380.70956749438739</v>
      </c>
      <c r="C21" s="224">
        <f>data2015!BK11/data2015!C11*1000000/data2015!BS11</f>
        <v>390.79166016064943</v>
      </c>
      <c r="D21" s="224">
        <f>data2016!BK11/data2016!C11*1000000/data2016!BS11</f>
        <v>379.24505430615022</v>
      </c>
      <c r="E21" s="224">
        <f>data2017!BK11/data2017!C11*1000000/data2017!BS11</f>
        <v>373.41779857331665</v>
      </c>
      <c r="F21" s="224">
        <f>data2018!BK11/data2018!C11*1000000/data2018!BS11</f>
        <v>355.08189534348566</v>
      </c>
      <c r="G21" s="224">
        <f>data2019!BK11/data2019!C11*1000000/data2019!BS11</f>
        <v>346.57663739342888</v>
      </c>
      <c r="H21" s="224">
        <f>data2020!BK11/data2020!C11*1000000/data2020!BS11</f>
        <v>341.26421225298947</v>
      </c>
      <c r="I21" s="224">
        <f>data2021!BK11/data2021!C11*1000000/data2021!BS11</f>
        <v>338.24519375112874</v>
      </c>
      <c r="J21" s="225">
        <f>data2022!BK11/data2022!C11*1000000/data2022!BS11</f>
        <v>332.43010004571352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00000"/>
  </sheetPr>
  <dimension ref="A1:F32"/>
  <sheetViews>
    <sheetView zoomScale="90" zoomScaleNormal="90" workbookViewId="0">
      <selection activeCell="O20" sqref="O20"/>
    </sheetView>
  </sheetViews>
  <sheetFormatPr defaultColWidth="11" defaultRowHeight="15" x14ac:dyDescent="0.25"/>
  <sheetData>
    <row r="1" spans="1:6" ht="24" customHeight="1" thickBot="1" x14ac:dyDescent="0.4">
      <c r="A1" s="1" t="s">
        <v>190</v>
      </c>
      <c r="B1" s="1"/>
    </row>
    <row r="2" spans="1:6" ht="18.75" customHeight="1" thickBot="1" x14ac:dyDescent="0.35">
      <c r="A2" s="47"/>
      <c r="B2" s="43">
        <v>2018</v>
      </c>
      <c r="C2" s="43">
        <v>2019</v>
      </c>
      <c r="D2" s="164">
        <v>2020</v>
      </c>
      <c r="E2" s="202">
        <v>2021</v>
      </c>
      <c r="F2" s="169">
        <v>2022</v>
      </c>
    </row>
    <row r="3" spans="1:6" ht="15.75" customHeight="1" x14ac:dyDescent="0.25">
      <c r="A3" s="84" t="s">
        <v>4</v>
      </c>
      <c r="B3" s="85">
        <v>0.76</v>
      </c>
      <c r="C3" s="85">
        <v>0.83</v>
      </c>
      <c r="D3" s="167">
        <v>0.87</v>
      </c>
      <c r="E3" s="85">
        <v>0.89</v>
      </c>
      <c r="F3" s="85">
        <v>0.92</v>
      </c>
    </row>
    <row r="4" spans="1:6" ht="15.75" customHeight="1" thickBot="1" x14ac:dyDescent="0.3">
      <c r="A4" s="84" t="s">
        <v>6</v>
      </c>
      <c r="B4" s="85">
        <v>0.61</v>
      </c>
      <c r="C4" s="85">
        <v>0.61</v>
      </c>
      <c r="D4" s="167">
        <v>0.61</v>
      </c>
      <c r="E4" s="85">
        <v>0.61</v>
      </c>
      <c r="F4" s="85">
        <v>0.61</v>
      </c>
    </row>
    <row r="5" spans="1:6" ht="15.75" customHeight="1" x14ac:dyDescent="0.25">
      <c r="A5" s="44" t="s">
        <v>1</v>
      </c>
      <c r="B5" s="75">
        <v>0.64</v>
      </c>
      <c r="C5" s="75">
        <v>0.67</v>
      </c>
      <c r="D5" s="165">
        <v>0.7</v>
      </c>
      <c r="E5" s="165">
        <v>0.79</v>
      </c>
      <c r="F5" s="76">
        <v>0.79</v>
      </c>
    </row>
    <row r="6" spans="1:6" ht="15.75" customHeight="1" x14ac:dyDescent="0.25">
      <c r="A6" s="45" t="s">
        <v>2</v>
      </c>
      <c r="B6" s="76">
        <v>0.65</v>
      </c>
      <c r="C6" s="76">
        <v>0.68</v>
      </c>
      <c r="D6" s="166">
        <v>0.69</v>
      </c>
      <c r="E6" s="166">
        <v>0.71</v>
      </c>
      <c r="F6" s="76">
        <v>0.71</v>
      </c>
    </row>
    <row r="7" spans="1:6" ht="15.75" customHeight="1" x14ac:dyDescent="0.25">
      <c r="A7" s="45" t="s">
        <v>3</v>
      </c>
      <c r="B7" s="76">
        <v>0.35</v>
      </c>
      <c r="C7" s="76">
        <v>0.38</v>
      </c>
      <c r="D7" s="166">
        <v>0.4</v>
      </c>
      <c r="E7" s="166">
        <v>0.49</v>
      </c>
      <c r="F7" s="76">
        <v>0.52</v>
      </c>
    </row>
    <row r="8" spans="1:6" ht="15.75" customHeight="1" x14ac:dyDescent="0.25">
      <c r="A8" s="45" t="s">
        <v>5</v>
      </c>
      <c r="B8" s="76"/>
      <c r="C8" s="76"/>
      <c r="D8" s="166"/>
      <c r="E8" s="166"/>
      <c r="F8" s="76">
        <v>0.72</v>
      </c>
    </row>
    <row r="9" spans="1:6" ht="15.75" customHeight="1" x14ac:dyDescent="0.25">
      <c r="A9" s="45" t="s">
        <v>7</v>
      </c>
      <c r="B9" s="76">
        <v>0.59</v>
      </c>
      <c r="C9" s="76">
        <v>0.71</v>
      </c>
      <c r="D9" s="166">
        <v>0.74</v>
      </c>
      <c r="E9" s="166">
        <v>0.76</v>
      </c>
      <c r="F9" s="76">
        <v>0.82</v>
      </c>
    </row>
    <row r="10" spans="1:6" ht="16.5" customHeight="1" thickBot="1" x14ac:dyDescent="0.3">
      <c r="A10" s="46" t="s">
        <v>8</v>
      </c>
      <c r="B10" s="77">
        <v>0.88</v>
      </c>
      <c r="C10" s="77">
        <v>0.91</v>
      </c>
      <c r="D10" s="168">
        <v>0.93</v>
      </c>
      <c r="E10" s="168">
        <v>0.94140000000000001</v>
      </c>
      <c r="F10" s="77">
        <v>0.96350000000000002</v>
      </c>
    </row>
    <row r="12" spans="1:6" ht="24" customHeight="1" thickBot="1" x14ac:dyDescent="0.4">
      <c r="A12" s="1" t="s">
        <v>45</v>
      </c>
      <c r="B12" s="1"/>
    </row>
    <row r="13" spans="1:6" ht="18.75" customHeight="1" thickBot="1" x14ac:dyDescent="0.35">
      <c r="A13" s="47"/>
      <c r="B13" s="43">
        <v>2018</v>
      </c>
      <c r="C13" s="43">
        <v>2019</v>
      </c>
      <c r="D13" s="43">
        <v>2020</v>
      </c>
      <c r="E13" s="202">
        <v>2021</v>
      </c>
      <c r="F13" s="169">
        <v>2022</v>
      </c>
    </row>
    <row r="14" spans="1:6" ht="15.75" customHeight="1" x14ac:dyDescent="0.25">
      <c r="A14" s="84" t="s">
        <v>4</v>
      </c>
      <c r="B14" s="85">
        <v>0.96</v>
      </c>
      <c r="C14" s="85">
        <v>0.98</v>
      </c>
      <c r="D14" s="85">
        <v>0.98</v>
      </c>
      <c r="E14" s="167">
        <v>0.98</v>
      </c>
      <c r="F14" s="85">
        <v>0.99</v>
      </c>
    </row>
    <row r="15" spans="1:6" ht="15.75" customHeight="1" thickBot="1" x14ac:dyDescent="0.3">
      <c r="A15" s="84" t="s">
        <v>6</v>
      </c>
      <c r="B15" s="85">
        <v>0.63</v>
      </c>
      <c r="C15" s="85">
        <v>0.64</v>
      </c>
      <c r="D15" s="85">
        <v>0.71</v>
      </c>
      <c r="E15" s="167">
        <v>0.73799999999999999</v>
      </c>
      <c r="F15" s="85">
        <v>0.74399999999999999</v>
      </c>
    </row>
    <row r="16" spans="1:6" ht="15.75" customHeight="1" x14ac:dyDescent="0.25">
      <c r="A16" s="44" t="s">
        <v>1</v>
      </c>
      <c r="B16" s="75">
        <v>0.95</v>
      </c>
      <c r="C16" s="75">
        <v>0.96</v>
      </c>
      <c r="D16" s="75">
        <v>0.97</v>
      </c>
      <c r="E16" s="165">
        <v>0.98</v>
      </c>
      <c r="F16" s="76">
        <v>0.98</v>
      </c>
    </row>
    <row r="17" spans="1:6" ht="15.75" customHeight="1" x14ac:dyDescent="0.25">
      <c r="A17" s="45" t="s">
        <v>2</v>
      </c>
      <c r="B17" s="76">
        <v>0.8</v>
      </c>
      <c r="C17" s="76">
        <v>0.82</v>
      </c>
      <c r="D17" s="76">
        <v>0.84</v>
      </c>
      <c r="E17" s="166">
        <v>0.85</v>
      </c>
      <c r="F17" s="76">
        <v>0.87</v>
      </c>
    </row>
    <row r="18" spans="1:6" ht="15.75" customHeight="1" x14ac:dyDescent="0.25">
      <c r="A18" s="45" t="s">
        <v>3</v>
      </c>
      <c r="B18" s="76">
        <v>0.73</v>
      </c>
      <c r="C18" s="76">
        <v>0.75</v>
      </c>
      <c r="D18" s="76">
        <v>0.77</v>
      </c>
      <c r="E18" s="166">
        <v>0.78</v>
      </c>
      <c r="F18" s="76">
        <v>0.78</v>
      </c>
    </row>
    <row r="19" spans="1:6" ht="15.75" customHeight="1" x14ac:dyDescent="0.25">
      <c r="A19" s="45" t="s">
        <v>5</v>
      </c>
      <c r="B19" s="76"/>
      <c r="C19" s="76"/>
      <c r="D19" s="76"/>
      <c r="E19" s="166"/>
      <c r="F19" s="76">
        <v>0.84</v>
      </c>
    </row>
    <row r="20" spans="1:6" ht="15.75" customHeight="1" x14ac:dyDescent="0.25">
      <c r="A20" s="45" t="s">
        <v>7</v>
      </c>
      <c r="B20" s="76">
        <v>0.86</v>
      </c>
      <c r="C20" s="76">
        <v>0.89</v>
      </c>
      <c r="D20" s="76">
        <v>0.98</v>
      </c>
      <c r="E20" s="166">
        <v>0.98</v>
      </c>
      <c r="F20" s="76">
        <v>0.99</v>
      </c>
    </row>
    <row r="21" spans="1:6" ht="16.5" customHeight="1" thickBot="1" x14ac:dyDescent="0.3">
      <c r="A21" s="46" t="s">
        <v>8</v>
      </c>
      <c r="B21" s="77">
        <v>0.92</v>
      </c>
      <c r="C21" s="77">
        <v>0.94</v>
      </c>
      <c r="D21" s="77">
        <v>0.95</v>
      </c>
      <c r="E21" s="168">
        <v>0.95079999999999998</v>
      </c>
      <c r="F21" s="77">
        <v>0.96809999999999996</v>
      </c>
    </row>
    <row r="23" spans="1:6" ht="24" customHeight="1" thickBot="1" x14ac:dyDescent="0.4">
      <c r="A23" s="1" t="s">
        <v>46</v>
      </c>
      <c r="B23" s="1"/>
    </row>
    <row r="24" spans="1:6" ht="18.75" customHeight="1" thickBot="1" x14ac:dyDescent="0.35">
      <c r="A24" s="47"/>
      <c r="B24" s="43">
        <v>2018</v>
      </c>
      <c r="C24" s="43">
        <v>2019</v>
      </c>
      <c r="D24" s="43">
        <v>2020</v>
      </c>
      <c r="E24" s="202">
        <v>2021</v>
      </c>
      <c r="F24" s="169">
        <v>2022</v>
      </c>
    </row>
    <row r="25" spans="1:6" ht="15.75" customHeight="1" x14ac:dyDescent="0.25">
      <c r="A25" s="84" t="s">
        <v>4</v>
      </c>
      <c r="B25" s="85">
        <v>0.78</v>
      </c>
      <c r="C25" s="85">
        <v>0.87</v>
      </c>
      <c r="D25" s="85">
        <v>0.88</v>
      </c>
      <c r="E25" s="85">
        <v>0.9</v>
      </c>
      <c r="F25" s="85">
        <v>0.93</v>
      </c>
    </row>
    <row r="26" spans="1:6" ht="15.75" customHeight="1" thickBot="1" x14ac:dyDescent="0.3">
      <c r="A26" s="84" t="s">
        <v>6</v>
      </c>
      <c r="B26" s="85">
        <v>0.61</v>
      </c>
      <c r="C26" s="85">
        <v>0.61</v>
      </c>
      <c r="D26" s="85">
        <v>0.61</v>
      </c>
      <c r="E26" s="85">
        <v>0.60899999999999999</v>
      </c>
      <c r="F26" s="85">
        <v>0.61</v>
      </c>
    </row>
    <row r="27" spans="1:6" ht="15.75" customHeight="1" x14ac:dyDescent="0.25">
      <c r="A27" s="44" t="s">
        <v>1</v>
      </c>
      <c r="B27" s="75">
        <v>0.93</v>
      </c>
      <c r="C27" s="75">
        <v>0.94</v>
      </c>
      <c r="D27" s="75">
        <v>0.95</v>
      </c>
      <c r="E27" s="165">
        <v>0.96</v>
      </c>
      <c r="F27" s="76">
        <v>0.97</v>
      </c>
    </row>
    <row r="28" spans="1:6" ht="15.75" customHeight="1" x14ac:dyDescent="0.25">
      <c r="A28" s="45" t="s">
        <v>2</v>
      </c>
      <c r="B28" s="76">
        <v>0.5</v>
      </c>
      <c r="C28" s="76">
        <v>0.5</v>
      </c>
      <c r="D28" s="76">
        <v>0.5</v>
      </c>
      <c r="E28" s="166">
        <v>0.6</v>
      </c>
      <c r="F28" s="76">
        <v>0.7</v>
      </c>
    </row>
    <row r="29" spans="1:6" ht="15.75" customHeight="1" x14ac:dyDescent="0.25">
      <c r="A29" s="45" t="s">
        <v>3</v>
      </c>
      <c r="B29" s="76">
        <v>0.62</v>
      </c>
      <c r="C29" s="76">
        <v>0.64</v>
      </c>
      <c r="D29" s="76">
        <v>0.65</v>
      </c>
      <c r="E29" s="166">
        <v>0.71</v>
      </c>
      <c r="F29" s="76">
        <v>0.73</v>
      </c>
    </row>
    <row r="30" spans="1:6" ht="15.75" customHeight="1" x14ac:dyDescent="0.25">
      <c r="A30" s="45" t="s">
        <v>5</v>
      </c>
      <c r="B30" s="76"/>
      <c r="C30" s="76"/>
      <c r="D30" s="76"/>
      <c r="E30" s="166"/>
      <c r="F30" s="76">
        <v>0.73</v>
      </c>
    </row>
    <row r="31" spans="1:6" ht="15.75" customHeight="1" x14ac:dyDescent="0.25">
      <c r="A31" s="45" t="s">
        <v>7</v>
      </c>
      <c r="B31" s="76">
        <v>0.82</v>
      </c>
      <c r="C31" s="76">
        <v>0.86</v>
      </c>
      <c r="D31" s="76">
        <v>0.89</v>
      </c>
      <c r="E31" s="166">
        <v>0.9</v>
      </c>
      <c r="F31" s="76">
        <v>0.94</v>
      </c>
    </row>
    <row r="32" spans="1:6" ht="16.5" customHeight="1" thickBot="1" x14ac:dyDescent="0.3">
      <c r="A32" s="46" t="s">
        <v>8</v>
      </c>
      <c r="B32" s="77">
        <v>0.91</v>
      </c>
      <c r="C32" s="77">
        <v>0.93</v>
      </c>
      <c r="D32" s="77">
        <v>0.94</v>
      </c>
      <c r="E32" s="168">
        <v>0.95079999999999998</v>
      </c>
      <c r="F32" s="77">
        <v>0.97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72E6-E79B-42BC-A8E3-DA29B4B68869}">
  <dimension ref="A2:BS12"/>
  <sheetViews>
    <sheetView zoomScaleNormal="100" workbookViewId="0">
      <pane xSplit="1" topLeftCell="BE1" activePane="topRight" state="frozen"/>
      <selection activeCell="I29" sqref="I29"/>
      <selection pane="topRight" activeCell="I29" sqref="I29"/>
    </sheetView>
  </sheetViews>
  <sheetFormatPr defaultColWidth="9" defaultRowHeight="15" x14ac:dyDescent="0.25"/>
  <cols>
    <col min="1" max="2" width="9" style="207"/>
    <col min="3" max="3" width="13.140625" style="207" customWidth="1"/>
    <col min="4" max="69" width="9" style="207"/>
    <col min="70" max="70" width="11.140625" style="207" customWidth="1"/>
    <col min="71" max="16384" width="9" style="207"/>
  </cols>
  <sheetData>
    <row r="2" spans="1:71" x14ac:dyDescent="0.25">
      <c r="A2" s="205"/>
      <c r="B2" s="206" t="s">
        <v>47</v>
      </c>
      <c r="C2" s="206" t="s">
        <v>49</v>
      </c>
      <c r="D2" s="206" t="s">
        <v>50</v>
      </c>
      <c r="E2" s="206" t="s">
        <v>10</v>
      </c>
      <c r="F2" s="206" t="s">
        <v>11</v>
      </c>
      <c r="G2" s="206" t="s">
        <v>12</v>
      </c>
      <c r="H2" s="206" t="s">
        <v>13</v>
      </c>
      <c r="I2" s="206" t="s">
        <v>14</v>
      </c>
      <c r="J2" s="206" t="s">
        <v>15</v>
      </c>
      <c r="K2" s="206" t="s">
        <v>58</v>
      </c>
      <c r="L2" s="206" t="s">
        <v>60</v>
      </c>
      <c r="M2" s="206" t="s">
        <v>61</v>
      </c>
      <c r="N2" s="206" t="s">
        <v>62</v>
      </c>
      <c r="O2" s="206" t="s">
        <v>64</v>
      </c>
      <c r="P2" s="206" t="s">
        <v>66</v>
      </c>
      <c r="Q2" s="206" t="s">
        <v>68</v>
      </c>
      <c r="R2" s="206" t="s">
        <v>70</v>
      </c>
      <c r="S2" s="206" t="s">
        <v>72</v>
      </c>
      <c r="T2" s="206" t="s">
        <v>74</v>
      </c>
      <c r="U2" s="206" t="s">
        <v>76</v>
      </c>
      <c r="V2" s="206" t="s">
        <v>77</v>
      </c>
      <c r="W2" s="206" t="s">
        <v>78</v>
      </c>
      <c r="X2" s="206" t="s">
        <v>80</v>
      </c>
      <c r="Y2" s="206" t="s">
        <v>82</v>
      </c>
      <c r="Z2" s="206" t="s">
        <v>83</v>
      </c>
      <c r="AA2" s="206" t="s">
        <v>84</v>
      </c>
      <c r="AB2" s="206" t="s">
        <v>86</v>
      </c>
      <c r="AC2" s="206" t="s">
        <v>87</v>
      </c>
      <c r="AD2" s="206" t="s">
        <v>88</v>
      </c>
      <c r="AE2" s="206" t="s">
        <v>90</v>
      </c>
      <c r="AF2" s="206" t="s">
        <v>17</v>
      </c>
      <c r="AG2" s="206" t="s">
        <v>18</v>
      </c>
      <c r="AH2" s="206" t="s">
        <v>19</v>
      </c>
      <c r="AI2" s="206" t="s">
        <v>95</v>
      </c>
      <c r="AJ2" s="206" t="s">
        <v>97</v>
      </c>
      <c r="AK2" s="206" t="s">
        <v>98</v>
      </c>
      <c r="AL2" s="206" t="s">
        <v>99</v>
      </c>
      <c r="AM2" s="206" t="s">
        <v>101</v>
      </c>
      <c r="AN2" s="206" t="s">
        <v>20</v>
      </c>
      <c r="AO2" s="206" t="s">
        <v>21</v>
      </c>
      <c r="AP2" s="206" t="s">
        <v>22</v>
      </c>
      <c r="AQ2" s="206" t="s">
        <v>23</v>
      </c>
      <c r="AR2" s="206" t="s">
        <v>24</v>
      </c>
      <c r="AS2" s="206" t="s">
        <v>108</v>
      </c>
      <c r="AT2" s="206" t="s">
        <v>26</v>
      </c>
      <c r="AU2" s="206" t="s">
        <v>27</v>
      </c>
      <c r="AV2" s="206" t="s">
        <v>112</v>
      </c>
      <c r="AW2" s="206" t="s">
        <v>114</v>
      </c>
      <c r="AX2" s="206" t="s">
        <v>116</v>
      </c>
      <c r="AY2" s="206" t="s">
        <v>118</v>
      </c>
      <c r="AZ2" s="206" t="s">
        <v>120</v>
      </c>
      <c r="BA2" s="206" t="s">
        <v>122</v>
      </c>
      <c r="BB2" s="206" t="s">
        <v>124</v>
      </c>
      <c r="BC2" s="206" t="s">
        <v>28</v>
      </c>
      <c r="BD2" s="206" t="s">
        <v>127</v>
      </c>
      <c r="BE2" s="206" t="s">
        <v>128</v>
      </c>
      <c r="BF2" s="206" t="s">
        <v>130</v>
      </c>
      <c r="BG2" s="206" t="s">
        <v>132</v>
      </c>
      <c r="BH2" s="206" t="s">
        <v>134</v>
      </c>
      <c r="BI2" s="206" t="s">
        <v>136</v>
      </c>
      <c r="BJ2" s="206" t="s">
        <v>138</v>
      </c>
      <c r="BK2" s="206" t="s">
        <v>29</v>
      </c>
      <c r="BL2" s="206" t="s">
        <v>36</v>
      </c>
      <c r="BM2" s="206" t="s">
        <v>40</v>
      </c>
      <c r="BN2" s="206" t="s">
        <v>143</v>
      </c>
      <c r="BO2" s="206" t="s">
        <v>42</v>
      </c>
      <c r="BP2" s="206" t="s">
        <v>44</v>
      </c>
      <c r="BQ2" s="206" t="s">
        <v>147</v>
      </c>
      <c r="BR2" s="206" t="s">
        <v>151</v>
      </c>
      <c r="BS2" s="206" t="s">
        <v>152</v>
      </c>
    </row>
    <row r="3" spans="1:71" x14ac:dyDescent="0.25">
      <c r="A3" s="205"/>
      <c r="B3" s="205" t="s">
        <v>48</v>
      </c>
      <c r="C3" s="206" t="s">
        <v>0</v>
      </c>
      <c r="D3" s="206" t="s">
        <v>51</v>
      </c>
      <c r="E3" s="206" t="s">
        <v>52</v>
      </c>
      <c r="F3" s="206" t="s">
        <v>53</v>
      </c>
      <c r="G3" s="206" t="s">
        <v>54</v>
      </c>
      <c r="H3" s="206" t="s">
        <v>55</v>
      </c>
      <c r="I3" s="206" t="s">
        <v>56</v>
      </c>
      <c r="J3" s="206" t="s">
        <v>57</v>
      </c>
      <c r="K3" s="206" t="s">
        <v>59</v>
      </c>
      <c r="L3" s="206" t="s">
        <v>56</v>
      </c>
      <c r="M3" s="206" t="s">
        <v>57</v>
      </c>
      <c r="N3" s="206" t="s">
        <v>63</v>
      </c>
      <c r="O3" s="206" t="s">
        <v>65</v>
      </c>
      <c r="P3" s="206" t="s">
        <v>67</v>
      </c>
      <c r="Q3" s="206" t="s">
        <v>69</v>
      </c>
      <c r="R3" s="206" t="s">
        <v>71</v>
      </c>
      <c r="S3" s="206" t="s">
        <v>73</v>
      </c>
      <c r="T3" s="206" t="s">
        <v>75</v>
      </c>
      <c r="U3" s="206" t="s">
        <v>71</v>
      </c>
      <c r="V3" s="206" t="s">
        <v>73</v>
      </c>
      <c r="W3" s="206" t="s">
        <v>79</v>
      </c>
      <c r="X3" s="206" t="s">
        <v>81</v>
      </c>
      <c r="Y3" s="206" t="s">
        <v>56</v>
      </c>
      <c r="Z3" s="206" t="s">
        <v>57</v>
      </c>
      <c r="AA3" s="206" t="s">
        <v>85</v>
      </c>
      <c r="AB3" s="206" t="s">
        <v>56</v>
      </c>
      <c r="AC3" s="206" t="s">
        <v>57</v>
      </c>
      <c r="AD3" s="206" t="s">
        <v>89</v>
      </c>
      <c r="AE3" s="206" t="s">
        <v>91</v>
      </c>
      <c r="AF3" s="206" t="s">
        <v>92</v>
      </c>
      <c r="AG3" s="206" t="s">
        <v>93</v>
      </c>
      <c r="AH3" s="206" t="s">
        <v>94</v>
      </c>
      <c r="AI3" s="206" t="s">
        <v>96</v>
      </c>
      <c r="AJ3" s="206" t="s">
        <v>71</v>
      </c>
      <c r="AK3" s="206" t="s">
        <v>73</v>
      </c>
      <c r="AL3" s="206" t="s">
        <v>100</v>
      </c>
      <c r="AM3" s="206" t="s">
        <v>102</v>
      </c>
      <c r="AN3" s="206" t="s">
        <v>103</v>
      </c>
      <c r="AO3" s="206" t="s">
        <v>104</v>
      </c>
      <c r="AP3" s="206" t="s">
        <v>105</v>
      </c>
      <c r="AQ3" s="206" t="s">
        <v>106</v>
      </c>
      <c r="AR3" s="206" t="s">
        <v>107</v>
      </c>
      <c r="AS3" s="206" t="s">
        <v>109</v>
      </c>
      <c r="AT3" s="206" t="s">
        <v>110</v>
      </c>
      <c r="AU3" s="206" t="s">
        <v>111</v>
      </c>
      <c r="AV3" s="206" t="s">
        <v>113</v>
      </c>
      <c r="AW3" s="206" t="s">
        <v>115</v>
      </c>
      <c r="AX3" s="206" t="s">
        <v>117</v>
      </c>
      <c r="AY3" s="206" t="s">
        <v>119</v>
      </c>
      <c r="AZ3" s="206" t="s">
        <v>121</v>
      </c>
      <c r="BA3" s="206" t="s">
        <v>123</v>
      </c>
      <c r="BB3" s="206" t="s">
        <v>125</v>
      </c>
      <c r="BC3" s="206" t="s">
        <v>126</v>
      </c>
      <c r="BD3" s="206" t="s">
        <v>104</v>
      </c>
      <c r="BE3" s="206" t="s">
        <v>129</v>
      </c>
      <c r="BF3" s="206" t="s">
        <v>131</v>
      </c>
      <c r="BG3" s="206" t="s">
        <v>133</v>
      </c>
      <c r="BH3" s="206" t="s">
        <v>135</v>
      </c>
      <c r="BI3" s="206" t="s">
        <v>137</v>
      </c>
      <c r="BJ3" s="206" t="s">
        <v>139</v>
      </c>
      <c r="BK3" s="206" t="s">
        <v>140</v>
      </c>
      <c r="BL3" s="206" t="s">
        <v>141</v>
      </c>
      <c r="BM3" s="206" t="s">
        <v>142</v>
      </c>
      <c r="BN3" s="206" t="s">
        <v>144</v>
      </c>
      <c r="BO3" s="206" t="s">
        <v>145</v>
      </c>
      <c r="BP3" s="206" t="s">
        <v>146</v>
      </c>
      <c r="BQ3" s="206" t="s">
        <v>148</v>
      </c>
      <c r="BR3" s="205"/>
      <c r="BS3" s="206"/>
    </row>
    <row r="4" spans="1:71" x14ac:dyDescent="0.25">
      <c r="A4" s="205" t="s">
        <v>1</v>
      </c>
      <c r="B4" s="205"/>
      <c r="C4" s="222">
        <v>5850189</v>
      </c>
      <c r="D4" s="221">
        <v>2788291</v>
      </c>
      <c r="E4" s="221">
        <v>10363.674220000001</v>
      </c>
      <c r="F4" s="221">
        <v>1796.098</v>
      </c>
      <c r="G4" s="221">
        <v>8567.5762200000008</v>
      </c>
      <c r="H4" s="221">
        <v>1181.674</v>
      </c>
      <c r="I4" s="221"/>
      <c r="J4" s="221"/>
      <c r="K4" s="221">
        <v>7385.9022199999999</v>
      </c>
      <c r="L4" s="221"/>
      <c r="M4" s="221"/>
      <c r="N4" s="221">
        <v>272.403220000001</v>
      </c>
      <c r="O4" s="221">
        <v>172.357</v>
      </c>
      <c r="P4" s="221">
        <v>8339.96522</v>
      </c>
      <c r="Q4" s="221">
        <v>17873.863836506374</v>
      </c>
      <c r="R4" s="221">
        <v>17451.741816456699</v>
      </c>
      <c r="S4" s="221">
        <v>422.12202004967702</v>
      </c>
      <c r="T4" s="221"/>
      <c r="U4" s="221"/>
      <c r="V4" s="221"/>
      <c r="W4" s="221">
        <v>1538533.8491555345</v>
      </c>
      <c r="X4" s="221"/>
      <c r="Y4" s="221"/>
      <c r="Z4" s="221"/>
      <c r="AA4" s="221"/>
      <c r="AB4" s="221"/>
      <c r="AC4" s="221"/>
      <c r="AD4" s="221">
        <v>4286.7188615799996</v>
      </c>
      <c r="AE4" s="221">
        <v>304.09338000000002</v>
      </c>
      <c r="AF4" s="221">
        <v>697.803</v>
      </c>
      <c r="AG4" s="221">
        <v>249.89500000000001</v>
      </c>
      <c r="AH4" s="221">
        <v>447.90800000000002</v>
      </c>
      <c r="AI4" s="221">
        <v>2437.3290631296941</v>
      </c>
      <c r="AJ4" s="221">
        <v>2311.1588160564002</v>
      </c>
      <c r="AK4" s="221">
        <v>126.17024707329399</v>
      </c>
      <c r="AL4" s="221"/>
      <c r="AM4" s="221">
        <v>2613.8519999999999</v>
      </c>
      <c r="AN4" s="221">
        <v>513.36599999999999</v>
      </c>
      <c r="AO4" s="221">
        <v>900.68899999999996</v>
      </c>
      <c r="AP4" s="221">
        <v>19.579999999999998</v>
      </c>
      <c r="AQ4" s="221">
        <v>1156.1010000000001</v>
      </c>
      <c r="AR4" s="221">
        <v>24.115999999999985</v>
      </c>
      <c r="AS4" s="221">
        <v>2336.3629999999998</v>
      </c>
      <c r="AT4" s="221">
        <v>69.953000000000003</v>
      </c>
      <c r="AU4" s="221">
        <v>332.21</v>
      </c>
      <c r="AV4" s="221">
        <v>439.32600000000002</v>
      </c>
      <c r="AW4" s="221">
        <v>1345.4295999999999</v>
      </c>
      <c r="AX4" s="221">
        <v>393.00740000000002</v>
      </c>
      <c r="AY4" s="221">
        <v>398.18939999999998</v>
      </c>
      <c r="AZ4" s="221">
        <v>342.40660000000003</v>
      </c>
      <c r="BA4" s="221">
        <v>706.21600000000001</v>
      </c>
      <c r="BB4" s="221">
        <v>1129.23</v>
      </c>
      <c r="BC4" s="221"/>
      <c r="BD4" s="221"/>
      <c r="BE4" s="221"/>
      <c r="BF4" s="221"/>
      <c r="BG4" s="221"/>
      <c r="BH4" s="221"/>
      <c r="BI4" s="221"/>
      <c r="BJ4" s="221"/>
      <c r="BK4" s="221">
        <v>20617.159818496693</v>
      </c>
      <c r="BL4" s="221">
        <v>11300.088450380017</v>
      </c>
      <c r="BM4" s="221">
        <v>1246.1270263800002</v>
      </c>
      <c r="BN4" s="221">
        <v>8070.9443417366783</v>
      </c>
      <c r="BO4" s="221">
        <v>10767.938092199029</v>
      </c>
      <c r="BP4" s="221">
        <v>10767.938092199029</v>
      </c>
      <c r="BQ4" s="221"/>
      <c r="BR4" s="205">
        <f>+'PPP&amp;EX'!H24</f>
        <v>7.4370000000000003</v>
      </c>
      <c r="BS4" s="205">
        <f>+'PPP&amp;EX'!H10</f>
        <v>9.9413099999999996</v>
      </c>
    </row>
    <row r="5" spans="1:71" x14ac:dyDescent="0.25">
      <c r="A5" s="205" t="s">
        <v>2</v>
      </c>
      <c r="B5" s="205"/>
      <c r="C5" s="221">
        <v>1331796</v>
      </c>
      <c r="D5" s="221">
        <v>627000</v>
      </c>
      <c r="E5" s="221">
        <v>3005.5549999999998</v>
      </c>
      <c r="F5" s="221">
        <v>447.54700000000003</v>
      </c>
      <c r="G5" s="221">
        <v>2558.0079999999998</v>
      </c>
      <c r="H5" s="221">
        <v>246.10400000000001</v>
      </c>
      <c r="I5" s="221"/>
      <c r="J5" s="221"/>
      <c r="K5" s="221">
        <v>1980.838</v>
      </c>
      <c r="L5" s="221"/>
      <c r="M5" s="221"/>
      <c r="N5" s="221">
        <v>508.83600000000001</v>
      </c>
      <c r="O5" s="221">
        <v>289.05200000000002</v>
      </c>
      <c r="P5" s="221">
        <v>1417.7660000000001</v>
      </c>
      <c r="Q5" s="221">
        <v>4290.150083558372</v>
      </c>
      <c r="R5" s="221">
        <v>4147.3710359352153</v>
      </c>
      <c r="S5" s="221">
        <v>142.77904762315697</v>
      </c>
      <c r="T5" s="221"/>
      <c r="U5" s="221"/>
      <c r="V5" s="221"/>
      <c r="W5" s="221">
        <v>533249.22391793923</v>
      </c>
      <c r="X5" s="221"/>
      <c r="Y5" s="221"/>
      <c r="Z5" s="221"/>
      <c r="AA5" s="221"/>
      <c r="AB5" s="221"/>
      <c r="AC5" s="221"/>
      <c r="AD5" s="221">
        <v>830.58911828861301</v>
      </c>
      <c r="AE5" s="221">
        <v>6.0979636248156623</v>
      </c>
      <c r="AF5" s="221">
        <v>103.416</v>
      </c>
      <c r="AG5" s="221">
        <v>69.453999999999994</v>
      </c>
      <c r="AH5" s="221">
        <v>33.962000000000003</v>
      </c>
      <c r="AI5" s="221">
        <v>169.61863990686626</v>
      </c>
      <c r="AJ5" s="221">
        <v>162.13898117513293</v>
      </c>
      <c r="AK5" s="221">
        <v>7.4796587317333332</v>
      </c>
      <c r="AL5" s="221"/>
      <c r="AM5" s="221">
        <v>474.41699999999997</v>
      </c>
      <c r="AN5" s="221">
        <v>95.816999999999993</v>
      </c>
      <c r="AO5" s="221">
        <v>88.450999999999993</v>
      </c>
      <c r="AP5" s="221">
        <v>72</v>
      </c>
      <c r="AQ5" s="221">
        <v>213.149</v>
      </c>
      <c r="AR5" s="221">
        <v>5</v>
      </c>
      <c r="AS5" s="221">
        <v>449.65199999999999</v>
      </c>
      <c r="AT5" s="221">
        <v>37.423999999999999</v>
      </c>
      <c r="AU5" s="221">
        <v>128.77699999999999</v>
      </c>
      <c r="AV5" s="221">
        <v>176.006</v>
      </c>
      <c r="AW5" s="221">
        <v>131.03299999999999</v>
      </c>
      <c r="AX5" s="223">
        <v>0.26400000000000001</v>
      </c>
      <c r="AY5" s="221"/>
      <c r="AZ5" s="221"/>
      <c r="BA5" s="221"/>
      <c r="BB5" s="221"/>
      <c r="BC5" s="221">
        <v>571.01880000000006</v>
      </c>
      <c r="BD5" s="221">
        <v>198.85400000000001</v>
      </c>
      <c r="BE5" s="221">
        <v>76.870999999999995</v>
      </c>
      <c r="BF5" s="221">
        <v>29.004000000000001</v>
      </c>
      <c r="BG5" s="221">
        <v>221.26</v>
      </c>
      <c r="BH5" s="221"/>
      <c r="BI5" s="221"/>
      <c r="BJ5" s="221">
        <v>45.029800000000002</v>
      </c>
      <c r="BK5" s="221">
        <v>275</v>
      </c>
      <c r="BL5" s="221">
        <v>142</v>
      </c>
      <c r="BM5" s="221">
        <v>30</v>
      </c>
      <c r="BN5" s="221">
        <v>103</v>
      </c>
      <c r="BO5" s="221">
        <v>104</v>
      </c>
      <c r="BP5" s="221">
        <v>104</v>
      </c>
      <c r="BQ5" s="221"/>
      <c r="BR5" s="205">
        <f>+'PPP&amp;EX'!H25</f>
        <v>1</v>
      </c>
      <c r="BS5" s="205">
        <f>+'PPP&amp;EX'!H11</f>
        <v>0.81979900000000006</v>
      </c>
    </row>
    <row r="6" spans="1:71" x14ac:dyDescent="0.25">
      <c r="A6" s="205" t="s">
        <v>3</v>
      </c>
      <c r="B6" s="205"/>
      <c r="C6" s="221">
        <v>5548241</v>
      </c>
      <c r="D6" s="221">
        <v>2800000</v>
      </c>
      <c r="E6" s="221">
        <v>10810</v>
      </c>
      <c r="F6" s="221">
        <v>1500</v>
      </c>
      <c r="G6" s="221">
        <v>9240</v>
      </c>
      <c r="H6" s="221">
        <v>2090</v>
      </c>
      <c r="I6" s="221"/>
      <c r="J6" s="221"/>
      <c r="K6" s="221">
        <v>7150</v>
      </c>
      <c r="L6" s="221"/>
      <c r="M6" s="221"/>
      <c r="N6" s="221">
        <v>540</v>
      </c>
      <c r="O6" s="221">
        <v>658</v>
      </c>
      <c r="P6" s="221"/>
      <c r="Q6" s="221">
        <v>16279</v>
      </c>
      <c r="R6" s="221"/>
      <c r="S6" s="221"/>
      <c r="T6" s="221">
        <v>3250</v>
      </c>
      <c r="U6" s="221"/>
      <c r="V6" s="221"/>
      <c r="W6" s="221">
        <v>3637695.3125</v>
      </c>
      <c r="X6" s="221">
        <v>1495117.1875</v>
      </c>
      <c r="Y6" s="221"/>
      <c r="Z6" s="221"/>
      <c r="AA6" s="221">
        <v>2142578.125</v>
      </c>
      <c r="AB6" s="221"/>
      <c r="AC6" s="221"/>
      <c r="AD6" s="221">
        <v>1389</v>
      </c>
      <c r="AE6" s="221">
        <v>69</v>
      </c>
      <c r="AF6" s="221">
        <v>207</v>
      </c>
      <c r="AG6" s="221">
        <v>152</v>
      </c>
      <c r="AH6" s="221">
        <v>55</v>
      </c>
      <c r="AI6" s="221">
        <v>315</v>
      </c>
      <c r="AJ6" s="221"/>
      <c r="AK6" s="221"/>
      <c r="AL6" s="221">
        <v>118</v>
      </c>
      <c r="AM6" s="221">
        <v>1864</v>
      </c>
      <c r="AN6" s="221">
        <v>218</v>
      </c>
      <c r="AO6" s="221">
        <v>501</v>
      </c>
      <c r="AP6" s="221"/>
      <c r="AQ6" s="221">
        <v>1118</v>
      </c>
      <c r="AR6" s="221">
        <v>27</v>
      </c>
      <c r="AS6" s="221">
        <v>1711</v>
      </c>
      <c r="AT6" s="221">
        <v>40</v>
      </c>
      <c r="AU6" s="221">
        <v>663</v>
      </c>
      <c r="AV6" s="221">
        <v>257</v>
      </c>
      <c r="AW6" s="221">
        <v>853</v>
      </c>
      <c r="AX6" s="221">
        <v>51</v>
      </c>
      <c r="AY6" s="221"/>
      <c r="AZ6" s="221">
        <v>1359</v>
      </c>
      <c r="BA6" s="221">
        <v>188</v>
      </c>
      <c r="BB6" s="221">
        <v>317</v>
      </c>
      <c r="BC6" s="221">
        <v>2480</v>
      </c>
      <c r="BD6" s="221">
        <v>1856</v>
      </c>
      <c r="BE6" s="221"/>
      <c r="BF6" s="221"/>
      <c r="BG6" s="221">
        <v>624</v>
      </c>
      <c r="BH6" s="221"/>
      <c r="BI6" s="221"/>
      <c r="BJ6" s="221"/>
      <c r="BK6" s="221">
        <v>2499</v>
      </c>
      <c r="BL6" s="221">
        <v>1872</v>
      </c>
      <c r="BM6" s="221">
        <v>124</v>
      </c>
      <c r="BN6" s="221">
        <v>503</v>
      </c>
      <c r="BO6" s="221">
        <v>544</v>
      </c>
      <c r="BP6" s="221">
        <v>544</v>
      </c>
      <c r="BQ6" s="221"/>
      <c r="BR6" s="205">
        <f>+'PPP&amp;EX'!H26</f>
        <v>1</v>
      </c>
      <c r="BS6" s="205">
        <f>+'PPP&amp;EX'!H12</f>
        <v>1.2471399999999999</v>
      </c>
    </row>
    <row r="7" spans="1:71" x14ac:dyDescent="0.25">
      <c r="A7" s="205" t="s">
        <v>4</v>
      </c>
      <c r="B7" s="205"/>
      <c r="C7" s="221">
        <v>376248</v>
      </c>
      <c r="D7" s="221">
        <v>144711</v>
      </c>
      <c r="E7" s="221">
        <v>559</v>
      </c>
      <c r="F7" s="221">
        <v>62</v>
      </c>
      <c r="G7" s="221">
        <v>497</v>
      </c>
      <c r="H7" s="221">
        <v>60</v>
      </c>
      <c r="I7" s="221">
        <v>21</v>
      </c>
      <c r="J7" s="221">
        <v>39</v>
      </c>
      <c r="K7" s="221">
        <v>437</v>
      </c>
      <c r="L7" s="221">
        <v>314</v>
      </c>
      <c r="M7" s="221">
        <v>123</v>
      </c>
      <c r="N7" s="221">
        <v>55</v>
      </c>
      <c r="O7" s="221">
        <v>159</v>
      </c>
      <c r="P7" s="221"/>
      <c r="Q7" s="221">
        <v>1137</v>
      </c>
      <c r="R7" s="221">
        <v>1100</v>
      </c>
      <c r="S7" s="221">
        <v>37</v>
      </c>
      <c r="T7" s="221">
        <v>348</v>
      </c>
      <c r="U7" s="221">
        <v>343</v>
      </c>
      <c r="V7" s="221">
        <v>5</v>
      </c>
      <c r="W7" s="221">
        <v>102511</v>
      </c>
      <c r="X7" s="221">
        <v>62006</v>
      </c>
      <c r="Y7" s="221">
        <v>49252</v>
      </c>
      <c r="Z7" s="221">
        <v>12754</v>
      </c>
      <c r="AA7" s="221">
        <v>40505</v>
      </c>
      <c r="AB7" s="221">
        <v>31112</v>
      </c>
      <c r="AC7" s="221">
        <v>9393</v>
      </c>
      <c r="AD7" s="221">
        <v>165</v>
      </c>
      <c r="AE7" s="221">
        <v>6</v>
      </c>
      <c r="AF7" s="221">
        <v>100</v>
      </c>
      <c r="AG7" s="221">
        <v>20</v>
      </c>
      <c r="AH7" s="221">
        <v>80</v>
      </c>
      <c r="AI7" s="221">
        <v>150</v>
      </c>
      <c r="AJ7" s="221">
        <v>147</v>
      </c>
      <c r="AK7" s="221">
        <v>3</v>
      </c>
      <c r="AL7" s="221">
        <v>53</v>
      </c>
      <c r="AM7" s="221">
        <v>143</v>
      </c>
      <c r="AN7" s="221">
        <v>35</v>
      </c>
      <c r="AO7" s="221">
        <v>1</v>
      </c>
      <c r="AP7" s="221">
        <v>0.247</v>
      </c>
      <c r="AQ7" s="221">
        <v>107</v>
      </c>
      <c r="AR7" s="221"/>
      <c r="AS7" s="221">
        <v>104</v>
      </c>
      <c r="AT7" s="221">
        <v>0.107</v>
      </c>
      <c r="AU7" s="221">
        <v>3</v>
      </c>
      <c r="AV7" s="221">
        <v>26</v>
      </c>
      <c r="AW7" s="221">
        <v>53</v>
      </c>
      <c r="AX7" s="221">
        <v>61</v>
      </c>
      <c r="AY7" s="221">
        <v>3</v>
      </c>
      <c r="AZ7" s="221">
        <v>32</v>
      </c>
      <c r="BA7" s="221">
        <v>1</v>
      </c>
      <c r="BB7" s="221">
        <v>107</v>
      </c>
      <c r="BC7" s="221">
        <v>86</v>
      </c>
      <c r="BD7" s="221">
        <v>1</v>
      </c>
      <c r="BE7" s="221"/>
      <c r="BF7" s="221"/>
      <c r="BG7" s="221">
        <v>85</v>
      </c>
      <c r="BH7" s="221">
        <v>24</v>
      </c>
      <c r="BI7" s="221">
        <v>61</v>
      </c>
      <c r="BJ7" s="221"/>
      <c r="BK7" s="221">
        <v>24896</v>
      </c>
      <c r="BL7" s="221">
        <v>11501</v>
      </c>
      <c r="BM7" s="221">
        <v>3825</v>
      </c>
      <c r="BN7" s="221">
        <v>9570</v>
      </c>
      <c r="BO7" s="221">
        <v>8420</v>
      </c>
      <c r="BP7" s="221">
        <v>8420</v>
      </c>
      <c r="BQ7" s="221"/>
      <c r="BR7" s="205">
        <f>+'PPP&amp;EX'!H27</f>
        <v>150.15</v>
      </c>
      <c r="BS7" s="205">
        <f>+'PPP&amp;EX'!H13</f>
        <v>225.80500000000001</v>
      </c>
    </row>
    <row r="8" spans="1:71" x14ac:dyDescent="0.25">
      <c r="A8" s="205" t="s">
        <v>5</v>
      </c>
      <c r="B8" s="205"/>
      <c r="C8" s="221">
        <v>1875757</v>
      </c>
      <c r="D8" s="221">
        <v>824800</v>
      </c>
      <c r="E8" s="221">
        <v>3033</v>
      </c>
      <c r="F8" s="221">
        <v>457</v>
      </c>
      <c r="G8" s="221">
        <v>2576</v>
      </c>
      <c r="H8" s="221">
        <v>415</v>
      </c>
      <c r="I8" s="221"/>
      <c r="J8" s="221"/>
      <c r="K8" s="221">
        <v>2162</v>
      </c>
      <c r="L8" s="221"/>
      <c r="M8" s="221"/>
      <c r="N8" s="221">
        <v>368</v>
      </c>
      <c r="O8" s="221">
        <v>421</v>
      </c>
      <c r="P8" s="221">
        <v>2162</v>
      </c>
      <c r="Q8" s="221">
        <v>6470</v>
      </c>
      <c r="R8" s="221">
        <v>6285</v>
      </c>
      <c r="S8" s="221">
        <v>161</v>
      </c>
      <c r="T8" s="221"/>
      <c r="U8" s="221"/>
      <c r="V8" s="221"/>
      <c r="W8" s="221">
        <v>927364</v>
      </c>
      <c r="X8" s="221"/>
      <c r="Y8" s="221"/>
      <c r="Z8" s="221"/>
      <c r="AA8" s="221"/>
      <c r="AB8" s="221"/>
      <c r="AC8" s="221"/>
      <c r="AD8" s="221">
        <v>929</v>
      </c>
      <c r="AE8" s="221"/>
      <c r="AF8" s="221">
        <v>190</v>
      </c>
      <c r="AG8" s="221">
        <v>93</v>
      </c>
      <c r="AH8" s="221">
        <v>97</v>
      </c>
      <c r="AI8" s="221">
        <v>144</v>
      </c>
      <c r="AJ8" s="221">
        <v>129</v>
      </c>
      <c r="AK8" s="221">
        <v>15</v>
      </c>
      <c r="AL8" s="221"/>
      <c r="AM8" s="221">
        <v>490</v>
      </c>
      <c r="AN8" s="221">
        <v>95</v>
      </c>
      <c r="AO8" s="221">
        <v>14</v>
      </c>
      <c r="AP8" s="221">
        <v>7</v>
      </c>
      <c r="AQ8" s="221">
        <v>356</v>
      </c>
      <c r="AR8" s="221">
        <v>18</v>
      </c>
      <c r="AS8" s="221"/>
      <c r="AT8" s="221">
        <v>74.599999999999994</v>
      </c>
      <c r="AU8" s="221">
        <v>42.5</v>
      </c>
      <c r="AV8" s="221">
        <v>40</v>
      </c>
      <c r="AW8" s="221">
        <v>332.8</v>
      </c>
      <c r="AX8" s="221"/>
      <c r="AY8" s="221"/>
      <c r="AZ8" s="221"/>
      <c r="BA8" s="221"/>
      <c r="BB8" s="221"/>
      <c r="BC8" s="221">
        <v>628</v>
      </c>
      <c r="BD8" s="221">
        <v>178</v>
      </c>
      <c r="BE8" s="221">
        <v>68</v>
      </c>
      <c r="BF8" s="221">
        <v>35</v>
      </c>
      <c r="BG8" s="221">
        <v>268</v>
      </c>
      <c r="BH8" s="221"/>
      <c r="BI8" s="221"/>
      <c r="BJ8" s="221">
        <v>79</v>
      </c>
      <c r="BK8" s="221">
        <v>347</v>
      </c>
      <c r="BL8" s="221">
        <v>271</v>
      </c>
      <c r="BM8" s="221">
        <v>14</v>
      </c>
      <c r="BN8" s="221">
        <v>62</v>
      </c>
      <c r="BO8" s="221">
        <v>79</v>
      </c>
      <c r="BP8" s="221">
        <v>79</v>
      </c>
      <c r="BQ8" s="221"/>
      <c r="BR8" s="205">
        <f>+'PPP&amp;EX'!H28</f>
        <v>1</v>
      </c>
      <c r="BS8" s="205">
        <f>+'PPP&amp;EX'!H14</f>
        <v>0.76781900000000003</v>
      </c>
    </row>
    <row r="9" spans="1:71" x14ac:dyDescent="0.25">
      <c r="A9" s="205" t="s">
        <v>6</v>
      </c>
      <c r="B9" s="205"/>
      <c r="C9" s="221">
        <v>2805998</v>
      </c>
      <c r="D9" s="221">
        <v>1395700</v>
      </c>
      <c r="E9" s="221">
        <v>4979.7</v>
      </c>
      <c r="F9" s="221">
        <v>488.9</v>
      </c>
      <c r="G9" s="221">
        <v>4490.8</v>
      </c>
      <c r="H9" s="221">
        <v>764.1</v>
      </c>
      <c r="I9" s="221">
        <v>545.6</v>
      </c>
      <c r="J9" s="221">
        <v>218.6</v>
      </c>
      <c r="K9" s="221">
        <v>3726.7</v>
      </c>
      <c r="L9" s="221">
        <v>2938.8389999999999</v>
      </c>
      <c r="M9" s="221">
        <v>787.86099999999999</v>
      </c>
      <c r="N9" s="221">
        <v>1039.5999999999999</v>
      </c>
      <c r="O9" s="221">
        <v>1179.3389999999999</v>
      </c>
      <c r="P9" s="221">
        <v>2845.3</v>
      </c>
      <c r="Q9" s="221">
        <v>9959.4</v>
      </c>
      <c r="R9" s="221">
        <v>9907.1</v>
      </c>
      <c r="S9" s="221">
        <v>52.3</v>
      </c>
      <c r="T9" s="221"/>
      <c r="U9" s="221"/>
      <c r="V9" s="221"/>
      <c r="W9" s="221">
        <v>942858</v>
      </c>
      <c r="X9" s="221">
        <v>289201</v>
      </c>
      <c r="Y9" s="221"/>
      <c r="Z9" s="221"/>
      <c r="AA9" s="221">
        <v>653657</v>
      </c>
      <c r="AB9" s="221"/>
      <c r="AC9" s="221"/>
      <c r="AD9" s="221">
        <v>2680.091394</v>
      </c>
      <c r="AE9" s="221">
        <v>10.028060999999999</v>
      </c>
      <c r="AF9" s="221">
        <v>290.61200000000002</v>
      </c>
      <c r="AG9" s="221">
        <v>187.702</v>
      </c>
      <c r="AH9" s="221">
        <v>102.91</v>
      </c>
      <c r="AI9" s="221">
        <v>491.75602300000003</v>
      </c>
      <c r="AJ9" s="221">
        <v>477.02092299999998</v>
      </c>
      <c r="AK9" s="221">
        <v>14.735099</v>
      </c>
      <c r="AL9" s="221"/>
      <c r="AM9" s="221">
        <v>802.4</v>
      </c>
      <c r="AN9" s="221">
        <v>116.6</v>
      </c>
      <c r="AO9" s="221">
        <v>18.8</v>
      </c>
      <c r="AP9" s="221">
        <v>38.799999999999997</v>
      </c>
      <c r="AQ9" s="221">
        <v>624.9</v>
      </c>
      <c r="AR9" s="221">
        <v>3.3</v>
      </c>
      <c r="AS9" s="221">
        <v>751.3</v>
      </c>
      <c r="AT9" s="221"/>
      <c r="AU9" s="221">
        <v>126.27800000000001</v>
      </c>
      <c r="AV9" s="221">
        <v>223.41</v>
      </c>
      <c r="AW9" s="221">
        <v>439.74200000000002</v>
      </c>
      <c r="AX9" s="221">
        <v>12.943</v>
      </c>
      <c r="AY9" s="221"/>
      <c r="AZ9" s="221"/>
      <c r="BA9" s="221"/>
      <c r="BB9" s="221"/>
      <c r="BC9" s="221">
        <v>655.5</v>
      </c>
      <c r="BD9" s="221">
        <v>286.2</v>
      </c>
      <c r="BE9" s="221">
        <v>0</v>
      </c>
      <c r="BF9" s="221">
        <v>51.7</v>
      </c>
      <c r="BG9" s="221">
        <v>311.2</v>
      </c>
      <c r="BH9" s="221"/>
      <c r="BI9" s="221">
        <v>307.2</v>
      </c>
      <c r="BJ9" s="221">
        <v>6.5</v>
      </c>
      <c r="BK9" s="221">
        <v>530.42116999999996</v>
      </c>
      <c r="BL9" s="221">
        <v>406.02116999999998</v>
      </c>
      <c r="BM9" s="221">
        <v>21.5</v>
      </c>
      <c r="BN9" s="221">
        <v>102.9</v>
      </c>
      <c r="BO9" s="221">
        <v>111.553658</v>
      </c>
      <c r="BP9" s="221">
        <v>111.553658</v>
      </c>
      <c r="BQ9" s="221"/>
      <c r="BR9" s="205">
        <f>+'PPP&amp;EX'!H29</f>
        <v>1</v>
      </c>
      <c r="BS9" s="205">
        <f>+'PPP&amp;EX'!H15</f>
        <v>0.69058600000000003</v>
      </c>
    </row>
    <row r="10" spans="1:71" x14ac:dyDescent="0.25">
      <c r="A10" s="205" t="s">
        <v>7</v>
      </c>
      <c r="B10" s="205"/>
      <c r="C10" s="221">
        <v>5425270</v>
      </c>
      <c r="D10" s="221">
        <v>2550000</v>
      </c>
      <c r="E10" s="221">
        <v>9298.6970000000001</v>
      </c>
      <c r="F10" s="221">
        <v>3035.8270000000002</v>
      </c>
      <c r="G10" s="221">
        <v>6262.87</v>
      </c>
      <c r="H10" s="221">
        <v>287.87200000000001</v>
      </c>
      <c r="I10" s="221">
        <v>146.43600000000001</v>
      </c>
      <c r="J10" s="221">
        <v>141.43600000000001</v>
      </c>
      <c r="K10" s="221">
        <v>5974.9979999999996</v>
      </c>
      <c r="L10" s="221">
        <v>4361.674</v>
      </c>
      <c r="M10" s="221">
        <v>1613.3240000000001</v>
      </c>
      <c r="N10" s="221">
        <v>570.66060573715822</v>
      </c>
      <c r="O10" s="221">
        <v>496.03899999999999</v>
      </c>
      <c r="P10" s="221" t="s">
        <v>149</v>
      </c>
      <c r="Q10" s="221">
        <v>17588.93540860006</v>
      </c>
      <c r="R10" s="221">
        <v>17011.603859050061</v>
      </c>
      <c r="S10" s="221">
        <v>577.33154954999975</v>
      </c>
      <c r="T10" s="221" t="s">
        <v>149</v>
      </c>
      <c r="U10" s="221" t="s">
        <v>149</v>
      </c>
      <c r="V10" s="221" t="s">
        <v>149</v>
      </c>
      <c r="W10" s="221">
        <v>557322.81987393508</v>
      </c>
      <c r="X10" s="221">
        <v>450506.75350033917</v>
      </c>
      <c r="Y10" s="221">
        <v>336585.3357674632</v>
      </c>
      <c r="Z10" s="221">
        <v>113921.41773287597</v>
      </c>
      <c r="AA10" s="221">
        <v>106816.06637359588</v>
      </c>
      <c r="AB10" s="221">
        <v>90426.783267274586</v>
      </c>
      <c r="AC10" s="221">
        <v>16389.283106321294</v>
      </c>
      <c r="AD10" s="221">
        <v>3878.3095420000004</v>
      </c>
      <c r="AE10" s="221">
        <v>264.685496</v>
      </c>
      <c r="AF10" s="221">
        <v>234.31900000000002</v>
      </c>
      <c r="AG10" s="221">
        <v>88.727999999999994</v>
      </c>
      <c r="AH10" s="221">
        <v>145.59100000000001</v>
      </c>
      <c r="AI10" s="221">
        <v>871.32427214999996</v>
      </c>
      <c r="AJ10" s="221">
        <v>821.62597026666663</v>
      </c>
      <c r="AK10" s="221">
        <v>49.698301883333343</v>
      </c>
      <c r="AL10" s="221" t="s">
        <v>149</v>
      </c>
      <c r="AM10" s="221">
        <v>2428.6120000000005</v>
      </c>
      <c r="AN10" s="221">
        <v>118.31699999999999</v>
      </c>
      <c r="AO10" s="221">
        <v>540.98400000000004</v>
      </c>
      <c r="AP10" s="221">
        <v>159.99699999999999</v>
      </c>
      <c r="AQ10" s="221">
        <v>1596.4760000000001</v>
      </c>
      <c r="AR10" s="221">
        <v>12.838000000000001</v>
      </c>
      <c r="AS10" s="221">
        <v>2247.6930000000002</v>
      </c>
      <c r="AT10" s="221">
        <v>51.606000000000222</v>
      </c>
      <c r="AU10" s="221">
        <v>329.43200000000002</v>
      </c>
      <c r="AV10" s="221">
        <v>339.27300000000002</v>
      </c>
      <c r="AW10" s="221">
        <v>1708.3009999999999</v>
      </c>
      <c r="AX10" s="221">
        <v>84.897000000000006</v>
      </c>
      <c r="AY10" s="221">
        <v>209.25800000000004</v>
      </c>
      <c r="AZ10" s="221">
        <v>644.84</v>
      </c>
      <c r="BA10" s="221">
        <v>296.726</v>
      </c>
      <c r="BB10" s="221">
        <v>1277.7880000000002</v>
      </c>
      <c r="BC10" s="221">
        <v>2183.8289999999997</v>
      </c>
      <c r="BD10" s="221">
        <v>571.45500000000004</v>
      </c>
      <c r="BE10" s="221">
        <v>194.68299999999999</v>
      </c>
      <c r="BF10" s="221">
        <v>336.04399999999998</v>
      </c>
      <c r="BG10" s="221">
        <v>1081.6469999999999</v>
      </c>
      <c r="BH10" s="221">
        <v>0.36899999999999999</v>
      </c>
      <c r="BI10" s="221">
        <v>1081.278</v>
      </c>
      <c r="BJ10" s="221"/>
      <c r="BK10" s="221">
        <v>35572.5106323582</v>
      </c>
      <c r="BL10" s="221">
        <v>21160.018594515212</v>
      </c>
      <c r="BM10" s="221">
        <v>860.59935416305336</v>
      </c>
      <c r="BN10" s="221">
        <v>13551.892683679938</v>
      </c>
      <c r="BO10" s="221">
        <v>15062.348861459997</v>
      </c>
      <c r="BP10" s="221">
        <v>13180.671183929999</v>
      </c>
      <c r="BQ10" s="221">
        <v>1881.6776775299988</v>
      </c>
      <c r="BR10" s="205">
        <f>+'PPP&amp;EX'!H30</f>
        <v>10.1633</v>
      </c>
      <c r="BS10" s="205">
        <f>+'PPP&amp;EX'!H16</f>
        <v>14.3499</v>
      </c>
    </row>
    <row r="11" spans="1:71" x14ac:dyDescent="0.25">
      <c r="A11" s="205" t="s">
        <v>8</v>
      </c>
      <c r="B11" s="205"/>
      <c r="C11" s="221">
        <v>10452000</v>
      </c>
      <c r="D11" s="221">
        <v>4832000</v>
      </c>
      <c r="E11" s="221">
        <v>19299.670999999998</v>
      </c>
      <c r="F11" s="221">
        <v>4861.0829999999996</v>
      </c>
      <c r="G11" s="221">
        <v>14438.588</v>
      </c>
      <c r="H11" s="221">
        <v>1423.0350000000001</v>
      </c>
      <c r="I11" s="221">
        <v>793.83799999999997</v>
      </c>
      <c r="J11" s="221">
        <v>629.197</v>
      </c>
      <c r="K11" s="221">
        <v>13015.553</v>
      </c>
      <c r="L11" s="221">
        <v>9664.2690000000002</v>
      </c>
      <c r="M11" s="221">
        <v>3351.2840000000001</v>
      </c>
      <c r="N11" s="221">
        <v>1184.8699999999999</v>
      </c>
      <c r="O11" s="221">
        <v>2797.9900000000002</v>
      </c>
      <c r="P11" s="221">
        <v>12664.550999999999</v>
      </c>
      <c r="Q11" s="221">
        <v>41678.550600000002</v>
      </c>
      <c r="R11" s="221">
        <v>41206.859199999999</v>
      </c>
      <c r="S11" s="221">
        <v>471.69139999999999</v>
      </c>
      <c r="T11" s="221">
        <v>10534.941500000001</v>
      </c>
      <c r="U11" s="221">
        <v>10433.1695</v>
      </c>
      <c r="V11" s="221">
        <v>101.77200000000001</v>
      </c>
      <c r="W11" s="221">
        <v>2351155.284</v>
      </c>
      <c r="X11" s="221">
        <v>1301051.6040000001</v>
      </c>
      <c r="Y11" s="221"/>
      <c r="Z11" s="221"/>
      <c r="AA11" s="221">
        <v>1050103.68</v>
      </c>
      <c r="AB11" s="221"/>
      <c r="AC11" s="221"/>
      <c r="AD11" s="221">
        <v>6207.4798000000001</v>
      </c>
      <c r="AE11" s="221">
        <v>618.00750000000005</v>
      </c>
      <c r="AF11" s="221">
        <v>1261.0729999999999</v>
      </c>
      <c r="AG11" s="221">
        <v>359.47699999999998</v>
      </c>
      <c r="AH11" s="221">
        <v>901.596</v>
      </c>
      <c r="AI11" s="221">
        <v>3350.6292999999996</v>
      </c>
      <c r="AJ11" s="221">
        <v>3246.3898999999997</v>
      </c>
      <c r="AK11" s="221">
        <v>104.2394</v>
      </c>
      <c r="AL11" s="221">
        <v>987.79870000000005</v>
      </c>
      <c r="AM11" s="221">
        <v>4253.442</v>
      </c>
      <c r="AN11" s="221">
        <v>231.108</v>
      </c>
      <c r="AO11" s="221">
        <v>689.28499999999997</v>
      </c>
      <c r="AP11" s="221">
        <v>7.282</v>
      </c>
      <c r="AQ11" s="221">
        <v>3319.4670000000001</v>
      </c>
      <c r="AR11" s="221">
        <v>6.3</v>
      </c>
      <c r="AS11" s="221">
        <v>4087.9700000000003</v>
      </c>
      <c r="AT11" s="221">
        <v>96.277999999999992</v>
      </c>
      <c r="AU11" s="221">
        <v>270.399</v>
      </c>
      <c r="AV11" s="221">
        <v>185.00599999999997</v>
      </c>
      <c r="AW11" s="221">
        <v>3466.9250000000002</v>
      </c>
      <c r="AX11" s="221">
        <v>234.834</v>
      </c>
      <c r="AY11" s="221">
        <v>197.065</v>
      </c>
      <c r="AZ11" s="221">
        <v>1067.9590000000001</v>
      </c>
      <c r="BA11" s="221">
        <v>177.78700000000001</v>
      </c>
      <c r="BB11" s="221">
        <v>2810.6309999999999</v>
      </c>
      <c r="BC11" s="221">
        <v>4933.0589999999993</v>
      </c>
      <c r="BD11" s="221">
        <v>2196.2199999999998</v>
      </c>
      <c r="BE11" s="221">
        <v>233.43899999999999</v>
      </c>
      <c r="BF11" s="221">
        <v>402.31</v>
      </c>
      <c r="BG11" s="221">
        <v>1581.4839999999999</v>
      </c>
      <c r="BH11" s="221">
        <v>45.945</v>
      </c>
      <c r="BI11" s="221">
        <v>1535.539</v>
      </c>
      <c r="BJ11" s="221">
        <v>519.60599999999977</v>
      </c>
      <c r="BK11" s="221">
        <v>46515.159200000002</v>
      </c>
      <c r="BL11" s="221">
        <v>29398.2978</v>
      </c>
      <c r="BM11" s="221">
        <v>2784.3311999999996</v>
      </c>
      <c r="BN11" s="221">
        <v>14332.530200000001</v>
      </c>
      <c r="BO11" s="221">
        <v>17030</v>
      </c>
      <c r="BP11" s="221">
        <v>15030</v>
      </c>
      <c r="BQ11" s="221">
        <v>2000</v>
      </c>
      <c r="BR11" s="205">
        <f>+'PPP&amp;EX'!H31</f>
        <v>10.1465</v>
      </c>
      <c r="BS11" s="205">
        <f>+'PPP&amp;EX'!H17</f>
        <v>13.1572</v>
      </c>
    </row>
    <row r="12" spans="1:71" x14ac:dyDescent="0.25">
      <c r="BS12" s="20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4E9FA-3A33-4838-B7EB-1F12BEF9728C}">
  <dimension ref="A2:BS20"/>
  <sheetViews>
    <sheetView zoomScaleNormal="100" workbookViewId="0">
      <selection activeCell="I29" sqref="I29"/>
    </sheetView>
  </sheetViews>
  <sheetFormatPr defaultRowHeight="15" x14ac:dyDescent="0.25"/>
  <cols>
    <col min="1" max="1" width="11.140625" customWidth="1"/>
    <col min="3" max="3" width="10.42578125" customWidth="1"/>
    <col min="70" max="70" width="11" customWidth="1"/>
    <col min="71" max="71" width="10.28515625" customWidth="1"/>
  </cols>
  <sheetData>
    <row r="2" spans="1:71" x14ac:dyDescent="0.25">
      <c r="A2" s="86"/>
      <c r="B2" s="87" t="s">
        <v>47</v>
      </c>
      <c r="C2" s="88" t="s">
        <v>49</v>
      </c>
      <c r="D2" s="88" t="s">
        <v>50</v>
      </c>
      <c r="E2" s="89" t="s">
        <v>10</v>
      </c>
      <c r="F2" s="90" t="s">
        <v>11</v>
      </c>
      <c r="G2" s="90" t="s">
        <v>12</v>
      </c>
      <c r="H2" s="89" t="s">
        <v>13</v>
      </c>
      <c r="I2" s="89" t="s">
        <v>14</v>
      </c>
      <c r="J2" s="89" t="s">
        <v>15</v>
      </c>
      <c r="K2" s="90" t="s">
        <v>58</v>
      </c>
      <c r="L2" s="89" t="s">
        <v>60</v>
      </c>
      <c r="M2" s="89" t="s">
        <v>61</v>
      </c>
      <c r="N2" s="89" t="s">
        <v>62</v>
      </c>
      <c r="O2" s="89" t="s">
        <v>64</v>
      </c>
      <c r="P2" s="89" t="s">
        <v>66</v>
      </c>
      <c r="Q2" s="91" t="s">
        <v>68</v>
      </c>
      <c r="R2" s="91" t="s">
        <v>70</v>
      </c>
      <c r="S2" s="91" t="s">
        <v>72</v>
      </c>
      <c r="T2" s="91" t="s">
        <v>74</v>
      </c>
      <c r="U2" s="91" t="s">
        <v>76</v>
      </c>
      <c r="V2" s="91" t="s">
        <v>77</v>
      </c>
      <c r="W2" s="91" t="s">
        <v>78</v>
      </c>
      <c r="X2" s="91" t="s">
        <v>80</v>
      </c>
      <c r="Y2" s="91" t="s">
        <v>82</v>
      </c>
      <c r="Z2" s="91" t="s">
        <v>83</v>
      </c>
      <c r="AA2" s="91" t="s">
        <v>84</v>
      </c>
      <c r="AB2" s="91" t="s">
        <v>86</v>
      </c>
      <c r="AC2" s="91" t="s">
        <v>87</v>
      </c>
      <c r="AD2" s="91" t="s">
        <v>88</v>
      </c>
      <c r="AE2" s="91" t="s">
        <v>90</v>
      </c>
      <c r="AF2" s="92" t="s">
        <v>17</v>
      </c>
      <c r="AG2" s="92" t="s">
        <v>18</v>
      </c>
      <c r="AH2" s="92" t="s">
        <v>19</v>
      </c>
      <c r="AI2" s="93" t="s">
        <v>95</v>
      </c>
      <c r="AJ2" s="93" t="s">
        <v>97</v>
      </c>
      <c r="AK2" s="93" t="s">
        <v>98</v>
      </c>
      <c r="AL2" s="93" t="s">
        <v>99</v>
      </c>
      <c r="AM2" s="94" t="s">
        <v>101</v>
      </c>
      <c r="AN2" s="94" t="s">
        <v>20</v>
      </c>
      <c r="AO2" s="94" t="s">
        <v>21</v>
      </c>
      <c r="AP2" s="94" t="s">
        <v>22</v>
      </c>
      <c r="AQ2" s="94" t="s">
        <v>23</v>
      </c>
      <c r="AR2" s="94" t="s">
        <v>24</v>
      </c>
      <c r="AS2" s="94" t="s">
        <v>108</v>
      </c>
      <c r="AT2" s="95" t="s">
        <v>26</v>
      </c>
      <c r="AU2" s="95" t="s">
        <v>27</v>
      </c>
      <c r="AV2" s="95" t="s">
        <v>112</v>
      </c>
      <c r="AW2" s="95" t="s">
        <v>114</v>
      </c>
      <c r="AX2" s="95" t="s">
        <v>116</v>
      </c>
      <c r="AY2" s="96" t="s">
        <v>118</v>
      </c>
      <c r="AZ2" s="96" t="s">
        <v>120</v>
      </c>
      <c r="BA2" s="96" t="s">
        <v>122</v>
      </c>
      <c r="BB2" s="96" t="s">
        <v>124</v>
      </c>
      <c r="BC2" s="97" t="s">
        <v>28</v>
      </c>
      <c r="BD2" s="97" t="s">
        <v>127</v>
      </c>
      <c r="BE2" s="97" t="s">
        <v>128</v>
      </c>
      <c r="BF2" s="97" t="s">
        <v>130</v>
      </c>
      <c r="BG2" s="97" t="s">
        <v>132</v>
      </c>
      <c r="BH2" s="97" t="s">
        <v>134</v>
      </c>
      <c r="BI2" s="97" t="s">
        <v>136</v>
      </c>
      <c r="BJ2" s="97" t="s">
        <v>138</v>
      </c>
      <c r="BK2" s="98" t="s">
        <v>29</v>
      </c>
      <c r="BL2" s="98" t="s">
        <v>36</v>
      </c>
      <c r="BM2" s="98" t="s">
        <v>40</v>
      </c>
      <c r="BN2" s="98" t="s">
        <v>143</v>
      </c>
      <c r="BO2" s="99" t="s">
        <v>42</v>
      </c>
      <c r="BP2" s="99" t="s">
        <v>44</v>
      </c>
      <c r="BQ2" s="99" t="s">
        <v>147</v>
      </c>
      <c r="BR2" s="100" t="s">
        <v>151</v>
      </c>
      <c r="BS2" s="101" t="s">
        <v>152</v>
      </c>
    </row>
    <row r="3" spans="1:71" ht="15.75" thickBot="1" x14ac:dyDescent="0.3">
      <c r="A3" s="86"/>
      <c r="B3" s="102" t="s">
        <v>48</v>
      </c>
      <c r="C3" s="103" t="s">
        <v>0</v>
      </c>
      <c r="D3" s="103" t="s">
        <v>51</v>
      </c>
      <c r="E3" s="104" t="s">
        <v>52</v>
      </c>
      <c r="F3" s="105" t="s">
        <v>53</v>
      </c>
      <c r="G3" s="105" t="s">
        <v>54</v>
      </c>
      <c r="H3" s="106" t="s">
        <v>55</v>
      </c>
      <c r="I3" s="107" t="s">
        <v>56</v>
      </c>
      <c r="J3" s="108" t="s">
        <v>57</v>
      </c>
      <c r="K3" s="109" t="s">
        <v>59</v>
      </c>
      <c r="L3" s="107" t="s">
        <v>56</v>
      </c>
      <c r="M3" s="108" t="s">
        <v>57</v>
      </c>
      <c r="N3" s="110" t="s">
        <v>63</v>
      </c>
      <c r="O3" s="107" t="s">
        <v>65</v>
      </c>
      <c r="P3" s="107" t="s">
        <v>67</v>
      </c>
      <c r="Q3" s="111" t="s">
        <v>69</v>
      </c>
      <c r="R3" s="112" t="s">
        <v>71</v>
      </c>
      <c r="S3" s="112" t="s">
        <v>73</v>
      </c>
      <c r="T3" s="111" t="s">
        <v>75</v>
      </c>
      <c r="U3" s="112" t="s">
        <v>71</v>
      </c>
      <c r="V3" s="112" t="s">
        <v>73</v>
      </c>
      <c r="W3" s="111" t="s">
        <v>79</v>
      </c>
      <c r="X3" s="113" t="s">
        <v>81</v>
      </c>
      <c r="Y3" s="114" t="s">
        <v>56</v>
      </c>
      <c r="Z3" s="114" t="s">
        <v>57</v>
      </c>
      <c r="AA3" s="113" t="s">
        <v>85</v>
      </c>
      <c r="AB3" s="114" t="s">
        <v>56</v>
      </c>
      <c r="AC3" s="114" t="s">
        <v>57</v>
      </c>
      <c r="AD3" s="111" t="s">
        <v>89</v>
      </c>
      <c r="AE3" s="111" t="s">
        <v>91</v>
      </c>
      <c r="AF3" s="115" t="s">
        <v>92</v>
      </c>
      <c r="AG3" s="116" t="s">
        <v>93</v>
      </c>
      <c r="AH3" s="116" t="s">
        <v>94</v>
      </c>
      <c r="AI3" s="117" t="s">
        <v>96</v>
      </c>
      <c r="AJ3" s="118" t="s">
        <v>71</v>
      </c>
      <c r="AK3" s="118" t="s">
        <v>73</v>
      </c>
      <c r="AL3" s="117" t="s">
        <v>100</v>
      </c>
      <c r="AM3" s="119" t="s">
        <v>102</v>
      </c>
      <c r="AN3" s="120" t="s">
        <v>103</v>
      </c>
      <c r="AO3" s="120" t="s">
        <v>104</v>
      </c>
      <c r="AP3" s="120" t="s">
        <v>105</v>
      </c>
      <c r="AQ3" s="120" t="s">
        <v>106</v>
      </c>
      <c r="AR3" s="120" t="s">
        <v>107</v>
      </c>
      <c r="AS3" s="121" t="s">
        <v>109</v>
      </c>
      <c r="AT3" s="122" t="s">
        <v>110</v>
      </c>
      <c r="AU3" s="123" t="s">
        <v>111</v>
      </c>
      <c r="AV3" s="123" t="s">
        <v>113</v>
      </c>
      <c r="AW3" s="123" t="s">
        <v>115</v>
      </c>
      <c r="AX3" s="123" t="s">
        <v>117</v>
      </c>
      <c r="AY3" s="124" t="s">
        <v>119</v>
      </c>
      <c r="AZ3" s="125" t="s">
        <v>121</v>
      </c>
      <c r="BA3" s="125" t="s">
        <v>123</v>
      </c>
      <c r="BB3" s="125" t="s">
        <v>125</v>
      </c>
      <c r="BC3" s="126" t="s">
        <v>126</v>
      </c>
      <c r="BD3" s="127" t="s">
        <v>104</v>
      </c>
      <c r="BE3" s="127" t="s">
        <v>129</v>
      </c>
      <c r="BF3" s="127" t="s">
        <v>131</v>
      </c>
      <c r="BG3" s="127" t="s">
        <v>133</v>
      </c>
      <c r="BH3" s="128" t="s">
        <v>135</v>
      </c>
      <c r="BI3" s="128" t="s">
        <v>137</v>
      </c>
      <c r="BJ3" s="127" t="s">
        <v>139</v>
      </c>
      <c r="BK3" s="129" t="s">
        <v>140</v>
      </c>
      <c r="BL3" s="130" t="s">
        <v>141</v>
      </c>
      <c r="BM3" s="130" t="s">
        <v>142</v>
      </c>
      <c r="BN3" s="130" t="s">
        <v>144</v>
      </c>
      <c r="BO3" s="131" t="s">
        <v>145</v>
      </c>
      <c r="BP3" s="132" t="s">
        <v>146</v>
      </c>
      <c r="BQ3" s="132" t="s">
        <v>148</v>
      </c>
      <c r="BR3" s="133"/>
      <c r="BS3" s="101"/>
    </row>
    <row r="4" spans="1:71" x14ac:dyDescent="0.25">
      <c r="A4" s="86" t="s">
        <v>1</v>
      </c>
      <c r="B4" s="86"/>
      <c r="C4" s="151">
        <v>5840045</v>
      </c>
      <c r="D4" s="134">
        <v>2757161</v>
      </c>
      <c r="E4" s="134">
        <v>10025.541977159999</v>
      </c>
      <c r="F4" s="134">
        <v>1635.4299919200005</v>
      </c>
      <c r="G4" s="134">
        <v>8414.9969907399991</v>
      </c>
      <c r="H4" s="134">
        <v>1156.9559999999999</v>
      </c>
      <c r="I4" s="134"/>
      <c r="J4" s="134"/>
      <c r="K4" s="134">
        <v>7233.1559852399996</v>
      </c>
      <c r="L4" s="134"/>
      <c r="M4" s="134"/>
      <c r="N4" s="134">
        <v>398.30299443000001</v>
      </c>
      <c r="O4" s="134">
        <v>152.358</v>
      </c>
      <c r="P4" s="134">
        <v>7987.6890000000003</v>
      </c>
      <c r="Q4" s="134">
        <v>17882.073220757873</v>
      </c>
      <c r="R4" s="134">
        <v>17396.995977328483</v>
      </c>
      <c r="S4" s="134">
        <v>485.07724342939036</v>
      </c>
      <c r="T4" s="134"/>
      <c r="U4" s="134"/>
      <c r="V4" s="134"/>
      <c r="W4" s="134">
        <v>1220417.241098824</v>
      </c>
      <c r="X4" s="134"/>
      <c r="Y4" s="134"/>
      <c r="Z4" s="134"/>
      <c r="AA4" s="134"/>
      <c r="AB4" s="134"/>
      <c r="AC4" s="134"/>
      <c r="AD4" s="134">
        <v>4830.6164674122438</v>
      </c>
      <c r="AE4" s="134">
        <v>300.70827748423062</v>
      </c>
      <c r="AF4" s="134">
        <v>735.80099999999993</v>
      </c>
      <c r="AG4" s="134">
        <v>297.27999999999997</v>
      </c>
      <c r="AH4" s="134">
        <v>438.52100000000002</v>
      </c>
      <c r="AI4" s="178">
        <v>2621.00787578176</v>
      </c>
      <c r="AJ4" s="134">
        <v>2489.05725538868</v>
      </c>
      <c r="AK4" s="134">
        <v>131.95062039307999</v>
      </c>
      <c r="AL4" s="134"/>
      <c r="AM4" s="134">
        <v>2590.2820000000002</v>
      </c>
      <c r="AN4" s="134">
        <v>625.28200000000004</v>
      </c>
      <c r="AO4" s="134">
        <v>886.42399999999998</v>
      </c>
      <c r="AP4" s="134">
        <v>20.579000000000001</v>
      </c>
      <c r="AQ4" s="134">
        <v>1033.5340000000001</v>
      </c>
      <c r="AR4" s="134">
        <v>24.463000000000001</v>
      </c>
      <c r="AS4" s="134">
        <v>2303.8530000000001</v>
      </c>
      <c r="AT4" s="134">
        <v>80.194000000000003</v>
      </c>
      <c r="AU4" s="134">
        <v>427.12</v>
      </c>
      <c r="AV4" s="134">
        <v>549.23699999999997</v>
      </c>
      <c r="AW4" s="134">
        <v>1279.8530000000001</v>
      </c>
      <c r="AX4" s="134">
        <v>220.07400000000001</v>
      </c>
      <c r="AY4" s="134">
        <v>499.50799999999998</v>
      </c>
      <c r="AZ4" s="134">
        <v>355.58300000000003</v>
      </c>
      <c r="BA4" s="134">
        <v>841.947</v>
      </c>
      <c r="BB4" s="134">
        <v>855.45699999999999</v>
      </c>
      <c r="BC4" s="134">
        <v>2139.5</v>
      </c>
      <c r="BD4" s="134">
        <v>1130</v>
      </c>
      <c r="BE4" s="134">
        <v>144</v>
      </c>
      <c r="BF4" s="134">
        <v>140.5</v>
      </c>
      <c r="BG4" s="134">
        <v>725</v>
      </c>
      <c r="BH4" s="134"/>
      <c r="BI4" s="134"/>
      <c r="BJ4" s="134"/>
      <c r="BK4" s="134">
        <v>20223.352104121343</v>
      </c>
      <c r="BL4" s="134">
        <v>10843.370739367911</v>
      </c>
      <c r="BM4" s="134">
        <v>1480.824074458282</v>
      </c>
      <c r="BN4" s="134">
        <v>7919.2116613051467</v>
      </c>
      <c r="BO4" s="134">
        <v>10253.618075479792</v>
      </c>
      <c r="BP4" s="134">
        <v>10253.618075479792</v>
      </c>
      <c r="BQ4" s="134"/>
      <c r="BR4" s="143">
        <v>7.4542000000000002</v>
      </c>
      <c r="BS4" s="170">
        <f>+'PPP&amp;EX'!G10</f>
        <v>10.0007</v>
      </c>
    </row>
    <row r="5" spans="1:71" x14ac:dyDescent="0.25">
      <c r="A5" s="86" t="s">
        <v>2</v>
      </c>
      <c r="B5" s="86"/>
      <c r="C5" s="134">
        <v>1330068</v>
      </c>
      <c r="D5" s="134">
        <v>626000</v>
      </c>
      <c r="E5" s="134">
        <v>2730.5940000000001</v>
      </c>
      <c r="F5" s="134">
        <v>394.97399999999999</v>
      </c>
      <c r="G5" s="134">
        <v>2335.62</v>
      </c>
      <c r="H5" s="134">
        <v>229.30199999999999</v>
      </c>
      <c r="I5" s="134"/>
      <c r="J5" s="134"/>
      <c r="K5" s="134">
        <v>1925.789</v>
      </c>
      <c r="L5" s="134"/>
      <c r="M5" s="134"/>
      <c r="N5" s="134">
        <v>622.01099999999997</v>
      </c>
      <c r="O5" s="134">
        <v>283.36500000000001</v>
      </c>
      <c r="P5" s="134">
        <v>1336.9169999999999</v>
      </c>
      <c r="Q5" s="134">
        <v>3929.7814969886031</v>
      </c>
      <c r="R5" s="134">
        <v>3779.8135712822855</v>
      </c>
      <c r="S5" s="134">
        <v>149.96792570631774</v>
      </c>
      <c r="T5" s="134"/>
      <c r="U5" s="134"/>
      <c r="V5" s="134"/>
      <c r="W5" s="134">
        <v>410710.30489043135</v>
      </c>
      <c r="X5" s="134"/>
      <c r="Y5" s="134"/>
      <c r="Z5" s="134"/>
      <c r="AA5" s="134"/>
      <c r="AB5" s="134"/>
      <c r="AC5" s="134"/>
      <c r="AD5" s="134">
        <v>787.71687002847079</v>
      </c>
      <c r="AE5" s="134">
        <v>4.9436836191966274</v>
      </c>
      <c r="AF5" s="134">
        <v>120.755</v>
      </c>
      <c r="AG5" s="134">
        <v>82.207999999999998</v>
      </c>
      <c r="AH5" s="134">
        <v>38.546999999999997</v>
      </c>
      <c r="AI5" s="134">
        <v>186.13048712686879</v>
      </c>
      <c r="AJ5" s="134">
        <v>176.3690120499036</v>
      </c>
      <c r="AK5" s="134">
        <v>9.7614750769651941</v>
      </c>
      <c r="AL5" s="134"/>
      <c r="AM5" s="134">
        <v>435</v>
      </c>
      <c r="AN5" s="134">
        <v>103.44</v>
      </c>
      <c r="AO5" s="134">
        <v>92.997</v>
      </c>
      <c r="AP5" s="134">
        <v>38</v>
      </c>
      <c r="AQ5" s="134">
        <v>196.90799999999999</v>
      </c>
      <c r="AR5" s="134">
        <v>3</v>
      </c>
      <c r="AS5" s="134">
        <v>410.52</v>
      </c>
      <c r="AT5" s="134">
        <v>43.241</v>
      </c>
      <c r="AU5" s="134">
        <v>122.8</v>
      </c>
      <c r="AV5" s="134">
        <v>151.45400000000001</v>
      </c>
      <c r="AW5" s="134">
        <v>117.584</v>
      </c>
      <c r="AX5" s="134"/>
      <c r="AY5" s="134"/>
      <c r="AZ5" s="134"/>
      <c r="BA5" s="134"/>
      <c r="BB5" s="134"/>
      <c r="BC5" s="134">
        <v>571.01880000000006</v>
      </c>
      <c r="BD5" s="134">
        <v>203.81</v>
      </c>
      <c r="BE5" s="134">
        <v>84.438999999999993</v>
      </c>
      <c r="BF5" s="134">
        <v>31.036000000000001</v>
      </c>
      <c r="BG5" s="134">
        <v>209.749</v>
      </c>
      <c r="BH5" s="134"/>
      <c r="BI5" s="134"/>
      <c r="BJ5" s="134">
        <v>41.984800000000064</v>
      </c>
      <c r="BK5" s="134">
        <v>231</v>
      </c>
      <c r="BL5" s="134">
        <v>44</v>
      </c>
      <c r="BM5" s="134">
        <v>16</v>
      </c>
      <c r="BN5" s="134">
        <v>171</v>
      </c>
      <c r="BO5" s="134">
        <v>115</v>
      </c>
      <c r="BP5" s="134">
        <v>115</v>
      </c>
      <c r="BQ5" s="134"/>
      <c r="BR5" s="142">
        <v>1</v>
      </c>
      <c r="BS5" s="170">
        <f>+'PPP&amp;EX'!G11</f>
        <v>0.79954400000000003</v>
      </c>
    </row>
    <row r="6" spans="1:71" x14ac:dyDescent="0.25">
      <c r="A6" s="86" t="s">
        <v>3</v>
      </c>
      <c r="B6" s="86"/>
      <c r="C6" s="134">
        <v>5533793</v>
      </c>
      <c r="D6" s="134">
        <v>2779000</v>
      </c>
      <c r="E6" s="134">
        <v>11060</v>
      </c>
      <c r="F6" s="134">
        <v>1740</v>
      </c>
      <c r="G6" s="134">
        <v>9250</v>
      </c>
      <c r="H6" s="134">
        <v>2130</v>
      </c>
      <c r="I6" s="134"/>
      <c r="J6" s="134"/>
      <c r="K6" s="134">
        <v>7120</v>
      </c>
      <c r="L6" s="134"/>
      <c r="M6" s="134"/>
      <c r="N6" s="134">
        <v>620</v>
      </c>
      <c r="O6" s="134">
        <v>660</v>
      </c>
      <c r="P6" s="134"/>
      <c r="Q6" s="134">
        <v>16486</v>
      </c>
      <c r="R6" s="134"/>
      <c r="S6" s="134"/>
      <c r="T6" s="134">
        <v>3383</v>
      </c>
      <c r="U6" s="134"/>
      <c r="V6" s="134"/>
      <c r="W6" s="134">
        <v>3046875</v>
      </c>
      <c r="X6" s="134">
        <v>1260742.1875</v>
      </c>
      <c r="Y6" s="134"/>
      <c r="Z6" s="134"/>
      <c r="AA6" s="134">
        <v>1786132.8125</v>
      </c>
      <c r="AB6" s="134"/>
      <c r="AC6" s="134"/>
      <c r="AD6" s="134">
        <v>1433</v>
      </c>
      <c r="AE6" s="134">
        <v>80</v>
      </c>
      <c r="AF6" s="134">
        <v>225</v>
      </c>
      <c r="AG6" s="134">
        <v>189</v>
      </c>
      <c r="AH6" s="134">
        <v>36</v>
      </c>
      <c r="AI6" s="134">
        <v>358</v>
      </c>
      <c r="AJ6" s="134"/>
      <c r="AK6" s="134"/>
      <c r="AL6" s="134">
        <v>118</v>
      </c>
      <c r="AM6" s="134">
        <v>1846</v>
      </c>
      <c r="AN6" s="134">
        <v>281</v>
      </c>
      <c r="AO6" s="134">
        <v>488</v>
      </c>
      <c r="AP6" s="134">
        <v>4</v>
      </c>
      <c r="AQ6" s="134">
        <v>1058</v>
      </c>
      <c r="AR6" s="134">
        <v>15</v>
      </c>
      <c r="AS6" s="134">
        <v>1643</v>
      </c>
      <c r="AT6" s="134">
        <v>57</v>
      </c>
      <c r="AU6" s="134">
        <v>698</v>
      </c>
      <c r="AV6" s="134">
        <v>246</v>
      </c>
      <c r="AW6" s="134">
        <v>808</v>
      </c>
      <c r="AX6" s="134">
        <v>37</v>
      </c>
      <c r="AY6" s="134"/>
      <c r="AZ6" s="134">
        <v>1537</v>
      </c>
      <c r="BA6" s="134">
        <v>108</v>
      </c>
      <c r="BB6" s="134">
        <v>201</v>
      </c>
      <c r="BC6" s="134">
        <v>2478</v>
      </c>
      <c r="BD6" s="134">
        <v>1812</v>
      </c>
      <c r="BE6" s="134"/>
      <c r="BF6" s="134"/>
      <c r="BG6" s="134">
        <v>666</v>
      </c>
      <c r="BH6" s="134"/>
      <c r="BI6" s="134"/>
      <c r="BJ6" s="134"/>
      <c r="BK6" s="134">
        <v>2450</v>
      </c>
      <c r="BL6" s="134">
        <v>1830</v>
      </c>
      <c r="BM6" s="134">
        <v>130</v>
      </c>
      <c r="BN6" s="134">
        <v>490</v>
      </c>
      <c r="BO6" s="134">
        <v>606</v>
      </c>
      <c r="BP6" s="134">
        <v>606</v>
      </c>
      <c r="BQ6" s="134"/>
      <c r="BR6" s="142">
        <v>1</v>
      </c>
      <c r="BS6" s="170">
        <f>+'PPP&amp;EX'!G12</f>
        <v>1.2564</v>
      </c>
    </row>
    <row r="7" spans="1:71" x14ac:dyDescent="0.25">
      <c r="A7" s="86" t="s">
        <v>4</v>
      </c>
      <c r="B7" s="86"/>
      <c r="C7" s="134">
        <v>368792</v>
      </c>
      <c r="D7" s="134">
        <v>141843</v>
      </c>
      <c r="E7" s="134">
        <v>534</v>
      </c>
      <c r="F7" s="134">
        <v>58</v>
      </c>
      <c r="G7" s="134">
        <v>476</v>
      </c>
      <c r="H7" s="134">
        <v>54</v>
      </c>
      <c r="I7" s="134">
        <v>20</v>
      </c>
      <c r="J7" s="134">
        <v>34</v>
      </c>
      <c r="K7" s="134">
        <v>421</v>
      </c>
      <c r="L7" s="134">
        <v>306</v>
      </c>
      <c r="M7" s="134">
        <v>115</v>
      </c>
      <c r="N7" s="134">
        <v>56</v>
      </c>
      <c r="O7" s="134">
        <v>160</v>
      </c>
      <c r="P7" s="134"/>
      <c r="Q7" s="134">
        <v>1124</v>
      </c>
      <c r="R7" s="134">
        <v>1086</v>
      </c>
      <c r="S7" s="134">
        <v>38</v>
      </c>
      <c r="T7" s="134">
        <v>341</v>
      </c>
      <c r="U7" s="134">
        <v>336</v>
      </c>
      <c r="V7" s="134">
        <v>5</v>
      </c>
      <c r="W7" s="134">
        <v>81905</v>
      </c>
      <c r="X7" s="134">
        <v>48591</v>
      </c>
      <c r="Y7" s="134">
        <v>39813</v>
      </c>
      <c r="Z7" s="134">
        <v>8778</v>
      </c>
      <c r="AA7" s="134">
        <v>33314</v>
      </c>
      <c r="AB7" s="134">
        <v>25960</v>
      </c>
      <c r="AC7" s="134">
        <v>7354</v>
      </c>
      <c r="AD7" s="134">
        <v>158</v>
      </c>
      <c r="AE7" s="134">
        <v>6</v>
      </c>
      <c r="AF7" s="134">
        <v>107</v>
      </c>
      <c r="AG7" s="134">
        <v>27</v>
      </c>
      <c r="AH7" s="134">
        <v>81</v>
      </c>
      <c r="AI7" s="134">
        <v>182</v>
      </c>
      <c r="AJ7" s="134">
        <v>178</v>
      </c>
      <c r="AK7" s="134">
        <v>4</v>
      </c>
      <c r="AL7" s="134">
        <v>60</v>
      </c>
      <c r="AM7" s="134">
        <v>142</v>
      </c>
      <c r="AN7" s="134">
        <v>43</v>
      </c>
      <c r="AO7" s="134">
        <v>1</v>
      </c>
      <c r="AP7" s="134">
        <v>0.27400000000000002</v>
      </c>
      <c r="AQ7" s="134">
        <v>97</v>
      </c>
      <c r="AR7" s="134"/>
      <c r="AS7" s="134">
        <v>103</v>
      </c>
      <c r="AT7" s="134">
        <v>0.216</v>
      </c>
      <c r="AU7" s="134">
        <v>4</v>
      </c>
      <c r="AV7" s="134">
        <v>34</v>
      </c>
      <c r="AW7" s="134">
        <v>47</v>
      </c>
      <c r="AX7" s="134">
        <v>57</v>
      </c>
      <c r="AY7" s="134">
        <v>4</v>
      </c>
      <c r="AZ7" s="134">
        <v>39</v>
      </c>
      <c r="BA7" s="134">
        <v>4</v>
      </c>
      <c r="BB7" s="134">
        <v>95</v>
      </c>
      <c r="BC7" s="134">
        <v>89</v>
      </c>
      <c r="BD7" s="134">
        <v>1</v>
      </c>
      <c r="BE7" s="134"/>
      <c r="BF7" s="134"/>
      <c r="BG7" s="134">
        <v>88</v>
      </c>
      <c r="BH7" s="134">
        <v>28</v>
      </c>
      <c r="BI7" s="134">
        <v>60</v>
      </c>
      <c r="BJ7" s="134"/>
      <c r="BK7" s="134">
        <v>25728</v>
      </c>
      <c r="BL7" s="134">
        <v>11449</v>
      </c>
      <c r="BM7" s="134">
        <v>4896</v>
      </c>
      <c r="BN7" s="134">
        <v>9383</v>
      </c>
      <c r="BO7" s="134">
        <v>8071</v>
      </c>
      <c r="BP7" s="134">
        <v>8071</v>
      </c>
      <c r="BQ7" s="134"/>
      <c r="BR7" s="149">
        <v>154.59</v>
      </c>
      <c r="BS7" s="170">
        <f>+'PPP&amp;EX'!G13</f>
        <v>223.899</v>
      </c>
    </row>
    <row r="8" spans="1:71" x14ac:dyDescent="0.25">
      <c r="A8" s="86" t="s">
        <v>5</v>
      </c>
      <c r="B8" s="86"/>
      <c r="C8" s="134">
        <v>1893223</v>
      </c>
      <c r="D8" s="134">
        <v>825400</v>
      </c>
      <c r="E8" s="134">
        <v>2944</v>
      </c>
      <c r="F8" s="134">
        <v>398</v>
      </c>
      <c r="G8" s="134">
        <v>2546</v>
      </c>
      <c r="H8" s="134">
        <v>333</v>
      </c>
      <c r="I8" s="134"/>
      <c r="J8" s="134"/>
      <c r="K8" s="134">
        <v>2051</v>
      </c>
      <c r="L8" s="134"/>
      <c r="M8" s="134"/>
      <c r="N8" s="134">
        <v>117</v>
      </c>
      <c r="O8" s="134">
        <v>461</v>
      </c>
      <c r="P8" s="134">
        <v>2051</v>
      </c>
      <c r="Q8" s="134">
        <v>6200</v>
      </c>
      <c r="R8" s="134">
        <v>5995</v>
      </c>
      <c r="S8" s="134">
        <v>187</v>
      </c>
      <c r="T8" s="134"/>
      <c r="U8" s="134"/>
      <c r="V8" s="134"/>
      <c r="W8" s="134">
        <v>700639</v>
      </c>
      <c r="X8" s="134"/>
      <c r="Y8" s="134"/>
      <c r="Z8" s="134"/>
      <c r="AA8" s="134"/>
      <c r="AB8" s="134"/>
      <c r="AC8" s="134"/>
      <c r="AD8" s="134">
        <v>1141</v>
      </c>
      <c r="AE8" s="134"/>
      <c r="AF8" s="134">
        <v>210</v>
      </c>
      <c r="AG8" s="134">
        <v>104</v>
      </c>
      <c r="AH8" s="134">
        <v>106</v>
      </c>
      <c r="AI8" s="134">
        <v>147</v>
      </c>
      <c r="AJ8" s="134">
        <v>135</v>
      </c>
      <c r="AK8" s="134">
        <v>12</v>
      </c>
      <c r="AL8" s="134"/>
      <c r="AM8" s="134">
        <v>491</v>
      </c>
      <c r="AN8" s="134">
        <v>103</v>
      </c>
      <c r="AO8" s="134">
        <v>16</v>
      </c>
      <c r="AP8" s="134">
        <v>8</v>
      </c>
      <c r="AQ8" s="134">
        <v>344</v>
      </c>
      <c r="AR8" s="134">
        <v>20</v>
      </c>
      <c r="AS8" s="134"/>
      <c r="AT8" s="134">
        <v>83</v>
      </c>
      <c r="AU8" s="134">
        <v>49.3</v>
      </c>
      <c r="AV8" s="134">
        <v>46.2</v>
      </c>
      <c r="AW8" s="134">
        <v>312.2</v>
      </c>
      <c r="AX8" s="134"/>
      <c r="AY8" s="134"/>
      <c r="AZ8" s="134"/>
      <c r="BA8" s="134"/>
      <c r="BB8" s="134"/>
      <c r="BC8" s="134">
        <v>669</v>
      </c>
      <c r="BD8" s="134">
        <v>194</v>
      </c>
      <c r="BE8" s="134">
        <v>86</v>
      </c>
      <c r="BF8" s="134">
        <v>35</v>
      </c>
      <c r="BG8" s="134">
        <v>280</v>
      </c>
      <c r="BH8" s="134"/>
      <c r="BI8" s="134"/>
      <c r="BJ8" s="134">
        <v>74</v>
      </c>
      <c r="BK8" s="134">
        <v>329</v>
      </c>
      <c r="BL8" s="134">
        <v>249</v>
      </c>
      <c r="BM8" s="134">
        <v>15</v>
      </c>
      <c r="BN8" s="134">
        <v>65</v>
      </c>
      <c r="BO8" s="134">
        <v>71</v>
      </c>
      <c r="BP8" s="134">
        <v>71</v>
      </c>
      <c r="BQ8" s="134"/>
      <c r="BR8" s="142">
        <v>1</v>
      </c>
      <c r="BS8" s="170">
        <f>+'PPP&amp;EX'!G14</f>
        <v>0.73698399999999997</v>
      </c>
    </row>
    <row r="9" spans="1:71" x14ac:dyDescent="0.25">
      <c r="A9" s="86" t="s">
        <v>6</v>
      </c>
      <c r="B9" s="86"/>
      <c r="C9" s="134">
        <v>2795680</v>
      </c>
      <c r="D9" s="134">
        <v>1347900</v>
      </c>
      <c r="E9" s="134">
        <v>4742.4269999999997</v>
      </c>
      <c r="F9" s="134">
        <v>370.35199999999998</v>
      </c>
      <c r="G9" s="134">
        <v>4372.0749999999998</v>
      </c>
      <c r="H9" s="134">
        <v>700.08</v>
      </c>
      <c r="I9" s="134">
        <v>496.59100000000001</v>
      </c>
      <c r="J9" s="134">
        <v>203.489</v>
      </c>
      <c r="K9" s="134">
        <v>3671.9949999999999</v>
      </c>
      <c r="L9" s="134">
        <v>2964.828</v>
      </c>
      <c r="M9" s="134">
        <v>707.16700000000003</v>
      </c>
      <c r="N9" s="134">
        <v>1135.701</v>
      </c>
      <c r="O9" s="134">
        <v>1228.846</v>
      </c>
      <c r="P9" s="134">
        <v>2672.1019999999999</v>
      </c>
      <c r="Q9" s="134">
        <v>10188.200000000001</v>
      </c>
      <c r="R9" s="134">
        <v>10134.4</v>
      </c>
      <c r="S9" s="134">
        <v>53.8</v>
      </c>
      <c r="T9" s="134"/>
      <c r="U9" s="134"/>
      <c r="V9" s="134"/>
      <c r="W9" s="134">
        <v>734972</v>
      </c>
      <c r="X9" s="134">
        <v>208052</v>
      </c>
      <c r="Y9" s="134"/>
      <c r="Z9" s="134"/>
      <c r="AA9" s="134">
        <v>526920</v>
      </c>
      <c r="AB9" s="134"/>
      <c r="AC9" s="134"/>
      <c r="AD9" s="134">
        <v>2869.6149930000001</v>
      </c>
      <c r="AE9" s="134">
        <v>11.496</v>
      </c>
      <c r="AF9" s="134">
        <v>321.89499999999998</v>
      </c>
      <c r="AG9" s="134">
        <v>214.946</v>
      </c>
      <c r="AH9" s="134">
        <v>106.949</v>
      </c>
      <c r="AI9" s="134">
        <v>532.27088900000001</v>
      </c>
      <c r="AJ9" s="134">
        <v>516.03452600000003</v>
      </c>
      <c r="AK9" s="134">
        <v>16.236363999999998</v>
      </c>
      <c r="AL9" s="134"/>
      <c r="AM9" s="134">
        <v>796.81399999999996</v>
      </c>
      <c r="AN9" s="134">
        <v>120.17700000000001</v>
      </c>
      <c r="AO9" s="134">
        <v>19.858000000000001</v>
      </c>
      <c r="AP9" s="134">
        <v>42.984000000000002</v>
      </c>
      <c r="AQ9" s="134">
        <v>610.13300000000004</v>
      </c>
      <c r="AR9" s="134">
        <v>3.6619999999999999</v>
      </c>
      <c r="AS9" s="134">
        <v>750.96199999999999</v>
      </c>
      <c r="AT9" s="134"/>
      <c r="AU9" s="134">
        <v>145.1</v>
      </c>
      <c r="AV9" s="134">
        <v>253.5</v>
      </c>
      <c r="AW9" s="134">
        <v>392</v>
      </c>
      <c r="AX9" s="134">
        <v>5.9260000000000002</v>
      </c>
      <c r="AY9" s="134"/>
      <c r="AZ9" s="134"/>
      <c r="BA9" s="134"/>
      <c r="BB9" s="134"/>
      <c r="BC9" s="134">
        <v>677.59799999999996</v>
      </c>
      <c r="BD9" s="134">
        <v>312.99700000000001</v>
      </c>
      <c r="BE9" s="134">
        <v>0.26800000000000002</v>
      </c>
      <c r="BF9" s="134">
        <v>51.975000000000001</v>
      </c>
      <c r="BG9" s="134">
        <v>304.94499999999999</v>
      </c>
      <c r="BH9" s="134"/>
      <c r="BI9" s="134">
        <v>288.3</v>
      </c>
      <c r="BJ9" s="134">
        <v>7.4119999999999999</v>
      </c>
      <c r="BK9" s="134">
        <v>489.39689600000003</v>
      </c>
      <c r="BL9" s="134">
        <v>369.25416100000001</v>
      </c>
      <c r="BM9" s="134">
        <v>24.423309</v>
      </c>
      <c r="BN9" s="134">
        <v>95.724014999999994</v>
      </c>
      <c r="BO9" s="134">
        <v>81.667000000000002</v>
      </c>
      <c r="BP9" s="134">
        <v>81.667000000000002</v>
      </c>
      <c r="BQ9" s="134"/>
      <c r="BR9" s="142">
        <v>1</v>
      </c>
      <c r="BS9" s="170">
        <f>+'PPP&amp;EX'!G15</f>
        <v>0.67742999999999998</v>
      </c>
    </row>
    <row r="10" spans="1:71" x14ac:dyDescent="0.25">
      <c r="A10" s="86" t="s">
        <v>7</v>
      </c>
      <c r="B10" s="86"/>
      <c r="C10" s="134">
        <v>5391369</v>
      </c>
      <c r="D10" s="134">
        <v>2512317</v>
      </c>
      <c r="E10" s="134">
        <v>8450.11</v>
      </c>
      <c r="F10" s="134">
        <v>2304.5770000000002</v>
      </c>
      <c r="G10" s="134">
        <v>6145.5329999999994</v>
      </c>
      <c r="H10" s="134">
        <v>310.48899999999998</v>
      </c>
      <c r="I10" s="134">
        <v>171.065</v>
      </c>
      <c r="J10" s="134">
        <v>139.42400000000001</v>
      </c>
      <c r="K10" s="134">
        <v>5835.0439999999999</v>
      </c>
      <c r="L10" s="134">
        <v>4307.5039999999999</v>
      </c>
      <c r="M10" s="134">
        <v>1527.54</v>
      </c>
      <c r="N10" s="134">
        <v>639.93854555029066</v>
      </c>
      <c r="O10" s="134">
        <v>560.73299999999995</v>
      </c>
      <c r="P10" s="134" t="s">
        <v>149</v>
      </c>
      <c r="Q10" s="134">
        <v>17761.09692064621</v>
      </c>
      <c r="R10" s="134">
        <v>17099.139423413588</v>
      </c>
      <c r="S10" s="134">
        <v>661.95749723262213</v>
      </c>
      <c r="T10" s="134" t="s">
        <v>149</v>
      </c>
      <c r="U10" s="134" t="s">
        <v>149</v>
      </c>
      <c r="V10" s="134" t="s">
        <v>149</v>
      </c>
      <c r="W10" s="134">
        <v>421816.62670687819</v>
      </c>
      <c r="X10" s="134">
        <v>323824.46530845191</v>
      </c>
      <c r="Y10" s="134">
        <v>243909.1485122196</v>
      </c>
      <c r="Z10" s="134">
        <v>79915.316796232306</v>
      </c>
      <c r="AA10" s="134">
        <v>97992.161398426309</v>
      </c>
      <c r="AB10" s="134">
        <v>82864.016769507696</v>
      </c>
      <c r="AC10" s="134">
        <v>15128.144628918613</v>
      </c>
      <c r="AD10" s="134">
        <v>4324.5624229999994</v>
      </c>
      <c r="AE10" s="134">
        <v>256.74657331000003</v>
      </c>
      <c r="AF10" s="134">
        <v>330.94299999999998</v>
      </c>
      <c r="AG10" s="134">
        <v>166.774</v>
      </c>
      <c r="AH10" s="134">
        <v>164.16900000000001</v>
      </c>
      <c r="AI10" s="134">
        <v>1140.5955880693341</v>
      </c>
      <c r="AJ10" s="134">
        <v>1067.470836416001</v>
      </c>
      <c r="AK10" s="134">
        <v>73.124751653333291</v>
      </c>
      <c r="AL10" s="134" t="s">
        <v>149</v>
      </c>
      <c r="AM10" s="134">
        <v>2386.9259999999999</v>
      </c>
      <c r="AN10" s="134">
        <v>246.29499999999999</v>
      </c>
      <c r="AO10" s="134">
        <v>576.54700000000003</v>
      </c>
      <c r="AP10" s="134">
        <v>119.49299999999999</v>
      </c>
      <c r="AQ10" s="134">
        <v>1432.6690000000001</v>
      </c>
      <c r="AR10" s="134">
        <v>11.922000000000001</v>
      </c>
      <c r="AS10" s="134">
        <v>2199.317</v>
      </c>
      <c r="AT10" s="134">
        <v>93.10799999999972</v>
      </c>
      <c r="AU10" s="134">
        <v>401.41399999999999</v>
      </c>
      <c r="AV10" s="134">
        <v>567.22500000000002</v>
      </c>
      <c r="AW10" s="134">
        <v>1325.1790000000001</v>
      </c>
      <c r="AX10" s="134">
        <v>53.716999999999999</v>
      </c>
      <c r="AY10" s="134">
        <v>337.33799999999997</v>
      </c>
      <c r="AZ10" s="134">
        <v>655.83299999999997</v>
      </c>
      <c r="BA10" s="134">
        <v>427.34800000000001</v>
      </c>
      <c r="BB10" s="134">
        <v>966.40699999999993</v>
      </c>
      <c r="BC10" s="134">
        <v>2218.3240000000001</v>
      </c>
      <c r="BD10" s="134">
        <v>642.15797223184074</v>
      </c>
      <c r="BE10" s="134">
        <v>214.23400000000001</v>
      </c>
      <c r="BF10" s="134">
        <v>377.07799999999997</v>
      </c>
      <c r="BG10" s="134">
        <v>984.85402776815931</v>
      </c>
      <c r="BH10" s="134">
        <v>1.2150000000000001</v>
      </c>
      <c r="BI10" s="134">
        <v>983.63902776815928</v>
      </c>
      <c r="BJ10" s="134"/>
      <c r="BK10" s="134">
        <v>34273.128910411004</v>
      </c>
      <c r="BL10" s="134">
        <v>20381.928450185173</v>
      </c>
      <c r="BM10" s="134">
        <v>1193.7384256166044</v>
      </c>
      <c r="BN10" s="134">
        <v>12697.462034609225</v>
      </c>
      <c r="BO10" s="134">
        <v>14161.448202410005</v>
      </c>
      <c r="BP10" s="134">
        <v>12611.650337830006</v>
      </c>
      <c r="BQ10" s="134">
        <v>1549.7978645799999</v>
      </c>
      <c r="BR10" s="144">
        <v>10.722799999999999</v>
      </c>
      <c r="BS10" s="170">
        <f>+'PPP&amp;EX'!G16</f>
        <v>15.0823</v>
      </c>
    </row>
    <row r="11" spans="1:71" x14ac:dyDescent="0.25">
      <c r="A11" s="86" t="s">
        <v>8</v>
      </c>
      <c r="B11" s="86"/>
      <c r="C11" s="134">
        <v>10379000</v>
      </c>
      <c r="D11" s="134">
        <v>4776000</v>
      </c>
      <c r="E11" s="134">
        <v>18135.881000000001</v>
      </c>
      <c r="F11" s="134">
        <v>3860.7220000000002</v>
      </c>
      <c r="G11" s="134">
        <v>14275.159</v>
      </c>
      <c r="H11" s="134">
        <v>1483.319</v>
      </c>
      <c r="I11" s="134">
        <v>876.47500000000002</v>
      </c>
      <c r="J11" s="134">
        <v>606.84400000000005</v>
      </c>
      <c r="K11" s="134">
        <v>12791.84</v>
      </c>
      <c r="L11" s="134">
        <v>9558.0959999999995</v>
      </c>
      <c r="M11" s="134">
        <v>3233.7440000000001</v>
      </c>
      <c r="N11" s="134">
        <v>1247.6489999999999</v>
      </c>
      <c r="O11" s="134">
        <v>2867.732</v>
      </c>
      <c r="P11" s="134">
        <v>11767.447</v>
      </c>
      <c r="Q11" s="134">
        <v>40149.000500000002</v>
      </c>
      <c r="R11" s="134">
        <v>39604.330300000001</v>
      </c>
      <c r="S11" s="134">
        <v>544.67020000000002</v>
      </c>
      <c r="T11" s="134">
        <v>10426.4049</v>
      </c>
      <c r="U11" s="134">
        <v>10323.200499999999</v>
      </c>
      <c r="V11" s="134">
        <v>103.20440000000001</v>
      </c>
      <c r="W11" s="134">
        <v>1823344.5319999999</v>
      </c>
      <c r="X11" s="134">
        <v>1116819.2760000001</v>
      </c>
      <c r="Y11" s="134"/>
      <c r="Z11" s="134"/>
      <c r="AA11" s="134">
        <v>706525.25600000005</v>
      </c>
      <c r="AB11" s="134"/>
      <c r="AC11" s="134"/>
      <c r="AD11" s="134">
        <v>6675.9582</v>
      </c>
      <c r="AE11" s="134">
        <v>601.13049999999998</v>
      </c>
      <c r="AF11" s="134">
        <v>1479.21</v>
      </c>
      <c r="AG11" s="134">
        <v>481.96100000000001</v>
      </c>
      <c r="AH11" s="134">
        <v>997.24900000000002</v>
      </c>
      <c r="AI11" s="134">
        <v>4086.5565000000001</v>
      </c>
      <c r="AJ11" s="134">
        <v>3969.7501000000002</v>
      </c>
      <c r="AK11" s="134">
        <v>116.8064</v>
      </c>
      <c r="AL11" s="134">
        <v>1143.3344999999999</v>
      </c>
      <c r="AM11" s="134">
        <v>4179.5739999999996</v>
      </c>
      <c r="AN11" s="134">
        <v>355.52499999999998</v>
      </c>
      <c r="AO11" s="134">
        <v>672.97799999999995</v>
      </c>
      <c r="AP11" s="134">
        <v>7.7380000000000004</v>
      </c>
      <c r="AQ11" s="134">
        <v>3136.2069999999999</v>
      </c>
      <c r="AR11" s="134">
        <v>7.1260000000000003</v>
      </c>
      <c r="AS11" s="134">
        <v>4013.2549999999997</v>
      </c>
      <c r="AT11" s="134">
        <v>137.50800000000001</v>
      </c>
      <c r="AU11" s="134">
        <v>334.94100000000003</v>
      </c>
      <c r="AV11" s="134">
        <v>258.83299999999997</v>
      </c>
      <c r="AW11" s="134">
        <v>3231</v>
      </c>
      <c r="AX11" s="134">
        <v>215.63800000000001</v>
      </c>
      <c r="AY11" s="134">
        <v>296.18900000000002</v>
      </c>
      <c r="AZ11" s="134">
        <v>1157.4649999999999</v>
      </c>
      <c r="BA11" s="134">
        <v>176.83699999999999</v>
      </c>
      <c r="BB11" s="134">
        <v>2549.203</v>
      </c>
      <c r="BC11" s="134">
        <v>4998.1659999999993</v>
      </c>
      <c r="BD11" s="134">
        <v>2204.6040000000003</v>
      </c>
      <c r="BE11" s="134">
        <v>279.14400000000001</v>
      </c>
      <c r="BF11" s="134">
        <v>446.404</v>
      </c>
      <c r="BG11" s="134">
        <v>1468.3420000000001</v>
      </c>
      <c r="BH11" s="134">
        <v>68.632000000000005</v>
      </c>
      <c r="BI11" s="134">
        <v>1399.71</v>
      </c>
      <c r="BJ11" s="134">
        <v>599.67199999999866</v>
      </c>
      <c r="BK11" s="134">
        <v>46871.038</v>
      </c>
      <c r="BL11" s="134">
        <v>29572.202299999997</v>
      </c>
      <c r="BM11" s="134">
        <v>3308.1610000000001</v>
      </c>
      <c r="BN11" s="134">
        <v>13990.6747</v>
      </c>
      <c r="BO11" s="134">
        <v>15150</v>
      </c>
      <c r="BP11" s="134">
        <v>13830</v>
      </c>
      <c r="BQ11" s="134">
        <v>2000</v>
      </c>
      <c r="BR11" s="144">
        <v>10.4848</v>
      </c>
      <c r="BS11" s="170">
        <f>+'PPP&amp;EX'!G17</f>
        <v>13.233000000000001</v>
      </c>
    </row>
    <row r="13" spans="1:71" x14ac:dyDescent="0.25">
      <c r="BR13" s="143"/>
      <c r="BS13" s="143"/>
    </row>
    <row r="14" spans="1:71" x14ac:dyDescent="0.25">
      <c r="BR14" s="142"/>
      <c r="BS14" s="142"/>
    </row>
    <row r="15" spans="1:71" x14ac:dyDescent="0.25">
      <c r="BR15" s="142"/>
      <c r="BS15" s="143"/>
    </row>
    <row r="16" spans="1:71" x14ac:dyDescent="0.25">
      <c r="BR16" s="149"/>
      <c r="BS16" s="145"/>
    </row>
    <row r="17" spans="70:71" x14ac:dyDescent="0.25">
      <c r="BR17" s="142"/>
      <c r="BS17" s="142"/>
    </row>
    <row r="18" spans="70:71" x14ac:dyDescent="0.25">
      <c r="BR18" s="142"/>
      <c r="BS18" s="142"/>
    </row>
    <row r="19" spans="70:71" x14ac:dyDescent="0.25">
      <c r="BR19" s="144"/>
      <c r="BS19" s="144"/>
    </row>
    <row r="20" spans="70:71" x14ac:dyDescent="0.25">
      <c r="BR20" s="144"/>
      <c r="BS20" s="1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7D09C-629D-44C0-84F0-4D6845595105}">
  <dimension ref="A2:BS20"/>
  <sheetViews>
    <sheetView workbookViewId="0">
      <selection activeCell="I29" sqref="I29"/>
    </sheetView>
  </sheetViews>
  <sheetFormatPr defaultRowHeight="15" x14ac:dyDescent="0.25"/>
  <cols>
    <col min="3" max="3" width="10" bestFit="1" customWidth="1"/>
    <col min="71" max="71" width="10.7109375" customWidth="1"/>
  </cols>
  <sheetData>
    <row r="2" spans="1:71" x14ac:dyDescent="0.25">
      <c r="A2" s="86"/>
      <c r="B2" s="87" t="s">
        <v>47</v>
      </c>
      <c r="C2" s="88" t="s">
        <v>49</v>
      </c>
      <c r="D2" s="88" t="s">
        <v>50</v>
      </c>
      <c r="E2" s="89" t="s">
        <v>10</v>
      </c>
      <c r="F2" s="90" t="s">
        <v>11</v>
      </c>
      <c r="G2" s="90" t="s">
        <v>12</v>
      </c>
      <c r="H2" s="89" t="s">
        <v>13</v>
      </c>
      <c r="I2" s="89" t="s">
        <v>14</v>
      </c>
      <c r="J2" s="89" t="s">
        <v>15</v>
      </c>
      <c r="K2" s="90" t="s">
        <v>58</v>
      </c>
      <c r="L2" s="89" t="s">
        <v>60</v>
      </c>
      <c r="M2" s="89" t="s">
        <v>61</v>
      </c>
      <c r="N2" s="89" t="s">
        <v>62</v>
      </c>
      <c r="O2" s="89" t="s">
        <v>64</v>
      </c>
      <c r="P2" s="89" t="s">
        <v>66</v>
      </c>
      <c r="Q2" s="91" t="s">
        <v>68</v>
      </c>
      <c r="R2" s="91" t="s">
        <v>70</v>
      </c>
      <c r="S2" s="91" t="s">
        <v>72</v>
      </c>
      <c r="T2" s="91" t="s">
        <v>74</v>
      </c>
      <c r="U2" s="91" t="s">
        <v>76</v>
      </c>
      <c r="V2" s="91" t="s">
        <v>77</v>
      </c>
      <c r="W2" s="91" t="s">
        <v>78</v>
      </c>
      <c r="X2" s="91" t="s">
        <v>80</v>
      </c>
      <c r="Y2" s="91" t="s">
        <v>82</v>
      </c>
      <c r="Z2" s="91" t="s">
        <v>83</v>
      </c>
      <c r="AA2" s="91" t="s">
        <v>84</v>
      </c>
      <c r="AB2" s="91" t="s">
        <v>86</v>
      </c>
      <c r="AC2" s="91" t="s">
        <v>87</v>
      </c>
      <c r="AD2" s="91" t="s">
        <v>88</v>
      </c>
      <c r="AE2" s="91" t="s">
        <v>90</v>
      </c>
      <c r="AF2" s="92" t="s">
        <v>17</v>
      </c>
      <c r="AG2" s="92" t="s">
        <v>18</v>
      </c>
      <c r="AH2" s="92" t="s">
        <v>19</v>
      </c>
      <c r="AI2" s="93" t="s">
        <v>95</v>
      </c>
      <c r="AJ2" s="93" t="s">
        <v>97</v>
      </c>
      <c r="AK2" s="93" t="s">
        <v>98</v>
      </c>
      <c r="AL2" s="93" t="s">
        <v>99</v>
      </c>
      <c r="AM2" s="94" t="s">
        <v>101</v>
      </c>
      <c r="AN2" s="94" t="s">
        <v>20</v>
      </c>
      <c r="AO2" s="94" t="s">
        <v>21</v>
      </c>
      <c r="AP2" s="94" t="s">
        <v>22</v>
      </c>
      <c r="AQ2" s="94" t="s">
        <v>23</v>
      </c>
      <c r="AR2" s="94" t="s">
        <v>24</v>
      </c>
      <c r="AS2" s="94" t="s">
        <v>108</v>
      </c>
      <c r="AT2" s="95" t="s">
        <v>26</v>
      </c>
      <c r="AU2" s="95" t="s">
        <v>27</v>
      </c>
      <c r="AV2" s="95" t="s">
        <v>112</v>
      </c>
      <c r="AW2" s="95" t="s">
        <v>114</v>
      </c>
      <c r="AX2" s="95" t="s">
        <v>116</v>
      </c>
      <c r="AY2" s="96" t="s">
        <v>118</v>
      </c>
      <c r="AZ2" s="96" t="s">
        <v>120</v>
      </c>
      <c r="BA2" s="96" t="s">
        <v>122</v>
      </c>
      <c r="BB2" s="96" t="s">
        <v>124</v>
      </c>
      <c r="BC2" s="97" t="s">
        <v>28</v>
      </c>
      <c r="BD2" s="97" t="s">
        <v>127</v>
      </c>
      <c r="BE2" s="97" t="s">
        <v>128</v>
      </c>
      <c r="BF2" s="97" t="s">
        <v>130</v>
      </c>
      <c r="BG2" s="97" t="s">
        <v>132</v>
      </c>
      <c r="BH2" s="97" t="s">
        <v>134</v>
      </c>
      <c r="BI2" s="97" t="s">
        <v>136</v>
      </c>
      <c r="BJ2" s="97" t="s">
        <v>138</v>
      </c>
      <c r="BK2" s="98" t="s">
        <v>29</v>
      </c>
      <c r="BL2" s="98" t="s">
        <v>36</v>
      </c>
      <c r="BM2" s="98" t="s">
        <v>40</v>
      </c>
      <c r="BN2" s="98" t="s">
        <v>143</v>
      </c>
      <c r="BO2" s="99" t="s">
        <v>42</v>
      </c>
      <c r="BP2" s="99" t="s">
        <v>44</v>
      </c>
      <c r="BQ2" s="99" t="s">
        <v>147</v>
      </c>
      <c r="BR2" s="100" t="s">
        <v>151</v>
      </c>
      <c r="BS2" s="101" t="s">
        <v>152</v>
      </c>
    </row>
    <row r="3" spans="1:71" x14ac:dyDescent="0.25">
      <c r="A3" s="86"/>
      <c r="B3" s="102" t="s">
        <v>48</v>
      </c>
      <c r="C3" s="103" t="s">
        <v>0</v>
      </c>
      <c r="D3" s="103" t="s">
        <v>51</v>
      </c>
      <c r="E3" s="104" t="s">
        <v>52</v>
      </c>
      <c r="F3" s="105" t="s">
        <v>53</v>
      </c>
      <c r="G3" s="105" t="s">
        <v>54</v>
      </c>
      <c r="H3" s="106" t="s">
        <v>55</v>
      </c>
      <c r="I3" s="107" t="s">
        <v>56</v>
      </c>
      <c r="J3" s="108" t="s">
        <v>57</v>
      </c>
      <c r="K3" s="109" t="s">
        <v>59</v>
      </c>
      <c r="L3" s="107" t="s">
        <v>56</v>
      </c>
      <c r="M3" s="108" t="s">
        <v>57</v>
      </c>
      <c r="N3" s="110" t="s">
        <v>63</v>
      </c>
      <c r="O3" s="107" t="s">
        <v>65</v>
      </c>
      <c r="P3" s="107" t="s">
        <v>67</v>
      </c>
      <c r="Q3" s="111" t="s">
        <v>69</v>
      </c>
      <c r="R3" s="112" t="s">
        <v>71</v>
      </c>
      <c r="S3" s="112" t="s">
        <v>73</v>
      </c>
      <c r="T3" s="111" t="s">
        <v>75</v>
      </c>
      <c r="U3" s="112" t="s">
        <v>71</v>
      </c>
      <c r="V3" s="112" t="s">
        <v>73</v>
      </c>
      <c r="W3" s="111" t="s">
        <v>79</v>
      </c>
      <c r="X3" s="113" t="s">
        <v>81</v>
      </c>
      <c r="Y3" s="114" t="s">
        <v>56</v>
      </c>
      <c r="Z3" s="114" t="s">
        <v>57</v>
      </c>
      <c r="AA3" s="113" t="s">
        <v>85</v>
      </c>
      <c r="AB3" s="114" t="s">
        <v>56</v>
      </c>
      <c r="AC3" s="114" t="s">
        <v>57</v>
      </c>
      <c r="AD3" s="111" t="s">
        <v>89</v>
      </c>
      <c r="AE3" s="111" t="s">
        <v>91</v>
      </c>
      <c r="AF3" s="115" t="s">
        <v>92</v>
      </c>
      <c r="AG3" s="116" t="s">
        <v>93</v>
      </c>
      <c r="AH3" s="116" t="s">
        <v>94</v>
      </c>
      <c r="AI3" s="117" t="s">
        <v>96</v>
      </c>
      <c r="AJ3" s="118" t="s">
        <v>71</v>
      </c>
      <c r="AK3" s="118" t="s">
        <v>73</v>
      </c>
      <c r="AL3" s="117" t="s">
        <v>100</v>
      </c>
      <c r="AM3" s="119" t="s">
        <v>102</v>
      </c>
      <c r="AN3" s="120" t="s">
        <v>103</v>
      </c>
      <c r="AO3" s="120" t="s">
        <v>104</v>
      </c>
      <c r="AP3" s="120" t="s">
        <v>105</v>
      </c>
      <c r="AQ3" s="120" t="s">
        <v>106</v>
      </c>
      <c r="AR3" s="120" t="s">
        <v>107</v>
      </c>
      <c r="AS3" s="121" t="s">
        <v>109</v>
      </c>
      <c r="AT3" s="122" t="s">
        <v>110</v>
      </c>
      <c r="AU3" s="123" t="s">
        <v>111</v>
      </c>
      <c r="AV3" s="123" t="s">
        <v>113</v>
      </c>
      <c r="AW3" s="123" t="s">
        <v>115</v>
      </c>
      <c r="AX3" s="123" t="s">
        <v>117</v>
      </c>
      <c r="AY3" s="124" t="s">
        <v>119</v>
      </c>
      <c r="AZ3" s="125" t="s">
        <v>121</v>
      </c>
      <c r="BA3" s="125" t="s">
        <v>123</v>
      </c>
      <c r="BB3" s="125" t="s">
        <v>125</v>
      </c>
      <c r="BC3" s="126" t="s">
        <v>126</v>
      </c>
      <c r="BD3" s="127" t="s">
        <v>104</v>
      </c>
      <c r="BE3" s="127" t="s">
        <v>129</v>
      </c>
      <c r="BF3" s="127" t="s">
        <v>131</v>
      </c>
      <c r="BG3" s="127" t="s">
        <v>133</v>
      </c>
      <c r="BH3" s="128" t="s">
        <v>135</v>
      </c>
      <c r="BI3" s="128" t="s">
        <v>137</v>
      </c>
      <c r="BJ3" s="127" t="s">
        <v>139</v>
      </c>
      <c r="BK3" s="129" t="s">
        <v>140</v>
      </c>
      <c r="BL3" s="130" t="s">
        <v>141</v>
      </c>
      <c r="BM3" s="130" t="s">
        <v>142</v>
      </c>
      <c r="BN3" s="130" t="s">
        <v>144</v>
      </c>
      <c r="BO3" s="131" t="s">
        <v>145</v>
      </c>
      <c r="BP3" s="132" t="s">
        <v>146</v>
      </c>
      <c r="BQ3" s="132" t="s">
        <v>148</v>
      </c>
      <c r="BR3" s="133"/>
      <c r="BS3" s="101"/>
    </row>
    <row r="4" spans="1:71" x14ac:dyDescent="0.25">
      <c r="A4" s="86" t="s">
        <v>1</v>
      </c>
      <c r="B4" s="86"/>
      <c r="C4" s="134">
        <v>5822763</v>
      </c>
      <c r="D4" s="134">
        <v>2728132</v>
      </c>
      <c r="E4" s="134">
        <v>9788.6157963199985</v>
      </c>
      <c r="F4" s="134">
        <v>1455.8989999999999</v>
      </c>
      <c r="G4" s="134">
        <v>8332.716796319999</v>
      </c>
      <c r="H4" s="134">
        <v>1134.7989986</v>
      </c>
      <c r="I4" s="134"/>
      <c r="J4" s="134"/>
      <c r="K4" s="134">
        <v>7197.9177977199997</v>
      </c>
      <c r="L4" s="134"/>
      <c r="M4" s="134"/>
      <c r="N4" s="134">
        <v>398.58779966000003</v>
      </c>
      <c r="O4" s="134">
        <v>240.76499999999999</v>
      </c>
      <c r="P4" s="134">
        <v>7916.3910300000007</v>
      </c>
      <c r="Q4" s="134">
        <v>15363.431197569367</v>
      </c>
      <c r="R4" s="134">
        <v>14848.06976737564</v>
      </c>
      <c r="S4" s="134">
        <v>515.36143019372685</v>
      </c>
      <c r="T4" s="134"/>
      <c r="U4" s="134"/>
      <c r="V4" s="134"/>
      <c r="W4" s="134">
        <v>898306.77689435519</v>
      </c>
      <c r="X4" s="134"/>
      <c r="Y4" s="134"/>
      <c r="Z4" s="134"/>
      <c r="AA4" s="134"/>
      <c r="AB4" s="134"/>
      <c r="AC4" s="134"/>
      <c r="AD4" s="134">
        <v>5325.011434</v>
      </c>
      <c r="AE4" s="134">
        <v>283.53353600000003</v>
      </c>
      <c r="AF4" s="134">
        <v>1003.66099612</v>
      </c>
      <c r="AG4" s="134">
        <v>342.31499974000002</v>
      </c>
      <c r="AH4" s="134">
        <v>661.34599637999997</v>
      </c>
      <c r="AI4" s="134">
        <v>2537.4640757496318</v>
      </c>
      <c r="AJ4" s="134">
        <v>2379.0210961170001</v>
      </c>
      <c r="AK4" s="134">
        <v>158.44297963263156</v>
      </c>
      <c r="AL4" s="134"/>
      <c r="AM4" s="134">
        <v>2537.4300028499997</v>
      </c>
      <c r="AN4" s="134">
        <v>753.03600187999996</v>
      </c>
      <c r="AO4" s="134">
        <v>848.21700032000012</v>
      </c>
      <c r="AP4" s="134">
        <v>21.888000000000002</v>
      </c>
      <c r="AQ4" s="134">
        <v>889.38200065000001</v>
      </c>
      <c r="AR4" s="134">
        <v>24.906999999999584</v>
      </c>
      <c r="AS4" s="134">
        <v>2255.76700231</v>
      </c>
      <c r="AT4" s="134">
        <v>102.90200047</v>
      </c>
      <c r="AU4" s="134">
        <v>557.43400176</v>
      </c>
      <c r="AV4" s="134">
        <v>771.16300008999997</v>
      </c>
      <c r="AW4" s="134">
        <v>1017.30399986</v>
      </c>
      <c r="AX4" s="134">
        <v>55.125000140000004</v>
      </c>
      <c r="AY4" s="134">
        <v>679.31200218999993</v>
      </c>
      <c r="AZ4" s="134">
        <v>661.99699970000006</v>
      </c>
      <c r="BA4" s="134">
        <v>578.26300062999985</v>
      </c>
      <c r="BB4" s="134">
        <v>580.36899979999998</v>
      </c>
      <c r="BC4" s="134">
        <v>2347</v>
      </c>
      <c r="BD4" s="134">
        <v>1237.3499999999999</v>
      </c>
      <c r="BE4" s="134">
        <v>194.65</v>
      </c>
      <c r="BF4" s="134">
        <v>160</v>
      </c>
      <c r="BG4" s="134">
        <v>755</v>
      </c>
      <c r="BH4" s="134"/>
      <c r="BI4" s="134"/>
      <c r="BJ4" s="134"/>
      <c r="BK4" s="134">
        <v>20436.498115143186</v>
      </c>
      <c r="BL4" s="134">
        <v>11091.964946703376</v>
      </c>
      <c r="BM4" s="134">
        <v>1628.2010793656411</v>
      </c>
      <c r="BN4" s="137">
        <v>7716.3320890741679</v>
      </c>
      <c r="BO4" s="134">
        <v>8599.5293878977736</v>
      </c>
      <c r="BP4" s="134">
        <v>8599.5293878977736</v>
      </c>
      <c r="BQ4" s="134"/>
      <c r="BR4" s="143">
        <v>7.4661</v>
      </c>
      <c r="BS4" s="143">
        <f>+'PPP&amp;EX'!F10</f>
        <v>10.055</v>
      </c>
    </row>
    <row r="5" spans="1:71" x14ac:dyDescent="0.25">
      <c r="A5" s="86" t="s">
        <v>2</v>
      </c>
      <c r="B5" s="86"/>
      <c r="C5" s="134">
        <v>1328976</v>
      </c>
      <c r="D5" s="134">
        <v>617400</v>
      </c>
      <c r="E5" s="134">
        <v>2514.8340000000003</v>
      </c>
      <c r="F5" s="134">
        <v>342.72399999999999</v>
      </c>
      <c r="G5" s="134">
        <v>2172.11</v>
      </c>
      <c r="H5" s="134">
        <v>221.059</v>
      </c>
      <c r="I5" s="134"/>
      <c r="J5" s="134"/>
      <c r="K5" s="134">
        <v>1951.0509999999999</v>
      </c>
      <c r="L5" s="134"/>
      <c r="M5" s="134"/>
      <c r="N5" s="134">
        <v>707.17399999999998</v>
      </c>
      <c r="O5" s="134">
        <v>336.68099999999998</v>
      </c>
      <c r="P5" s="134">
        <v>1241.48</v>
      </c>
      <c r="Q5" s="134">
        <v>3547.9935739833336</v>
      </c>
      <c r="R5" s="134">
        <v>3410.3136938260322</v>
      </c>
      <c r="S5" s="134">
        <v>137.6798801573014</v>
      </c>
      <c r="T5" s="134"/>
      <c r="U5" s="134"/>
      <c r="V5" s="134"/>
      <c r="W5" s="134">
        <v>299494.9035498047</v>
      </c>
      <c r="X5" s="134"/>
      <c r="Y5" s="134"/>
      <c r="Z5" s="134"/>
      <c r="AA5" s="134"/>
      <c r="AB5" s="134"/>
      <c r="AC5" s="134"/>
      <c r="AD5" s="134">
        <v>768.81754758613658</v>
      </c>
      <c r="AE5" s="134">
        <v>4.5490000000000004</v>
      </c>
      <c r="AF5" s="134">
        <v>138.95599999999999</v>
      </c>
      <c r="AG5" s="134">
        <v>96.057000000000002</v>
      </c>
      <c r="AH5" s="134">
        <v>42.898999999999987</v>
      </c>
      <c r="AI5" s="134">
        <v>191.76005362212825</v>
      </c>
      <c r="AJ5" s="134">
        <v>180.55237153877152</v>
      </c>
      <c r="AK5" s="134">
        <v>11.207682083356715</v>
      </c>
      <c r="AL5" s="134"/>
      <c r="AM5" s="134">
        <v>431.25099999999998</v>
      </c>
      <c r="AN5" s="134">
        <v>113.636</v>
      </c>
      <c r="AO5" s="134">
        <v>94.87</v>
      </c>
      <c r="AP5" s="134">
        <v>35</v>
      </c>
      <c r="AQ5" s="134">
        <v>184.03800000000001</v>
      </c>
      <c r="AR5" s="134">
        <v>4</v>
      </c>
      <c r="AS5" s="134">
        <v>407</v>
      </c>
      <c r="AT5" s="134">
        <v>50.411000000000001</v>
      </c>
      <c r="AU5" s="134">
        <v>142.4</v>
      </c>
      <c r="AV5" s="134">
        <v>152.36099999999999</v>
      </c>
      <c r="AW5" s="134">
        <v>85.846999999999994</v>
      </c>
      <c r="AX5" s="134"/>
      <c r="AY5" s="134"/>
      <c r="AZ5" s="134"/>
      <c r="BA5" s="134"/>
      <c r="BB5" s="134"/>
      <c r="BC5" s="134">
        <v>571</v>
      </c>
      <c r="BD5" s="134">
        <v>209.26499999999999</v>
      </c>
      <c r="BE5" s="134">
        <v>85.602000000000004</v>
      </c>
      <c r="BF5" s="134">
        <v>33.073999999999998</v>
      </c>
      <c r="BG5" s="134">
        <v>213.94499999999999</v>
      </c>
      <c r="BH5" s="134"/>
      <c r="BI5" s="134"/>
      <c r="BJ5" s="134">
        <v>29.132800000000003</v>
      </c>
      <c r="BK5" s="134">
        <v>246</v>
      </c>
      <c r="BL5" s="134">
        <v>46</v>
      </c>
      <c r="BM5" s="134">
        <v>9</v>
      </c>
      <c r="BN5" s="134">
        <v>191</v>
      </c>
      <c r="BO5" s="134">
        <v>90</v>
      </c>
      <c r="BP5" s="134">
        <v>90</v>
      </c>
      <c r="BQ5" s="134"/>
      <c r="BR5" s="142">
        <v>1</v>
      </c>
      <c r="BS5" s="143">
        <f>+'PPP&amp;EX'!F11</f>
        <v>0.81303800000000004</v>
      </c>
    </row>
    <row r="6" spans="1:71" x14ac:dyDescent="0.25">
      <c r="A6" s="86" t="s">
        <v>3</v>
      </c>
      <c r="B6" s="86"/>
      <c r="C6" s="134">
        <v>5525292</v>
      </c>
      <c r="D6" s="134">
        <v>2750000</v>
      </c>
      <c r="E6" s="134">
        <v>10910</v>
      </c>
      <c r="F6" s="134">
        <v>1650</v>
      </c>
      <c r="G6" s="134">
        <v>9260</v>
      </c>
      <c r="H6" s="134">
        <v>2110</v>
      </c>
      <c r="I6" s="134"/>
      <c r="J6" s="134"/>
      <c r="K6" s="134">
        <v>7150</v>
      </c>
      <c r="L6" s="134"/>
      <c r="M6" s="134"/>
      <c r="N6" s="134">
        <v>690</v>
      </c>
      <c r="O6" s="134">
        <v>690</v>
      </c>
      <c r="P6" s="134"/>
      <c r="Q6" s="134">
        <v>14068</v>
      </c>
      <c r="R6" s="134"/>
      <c r="S6" s="134"/>
      <c r="T6" s="134">
        <v>3288</v>
      </c>
      <c r="U6" s="134"/>
      <c r="V6" s="134"/>
      <c r="W6" s="134">
        <v>2352539</v>
      </c>
      <c r="X6" s="134">
        <v>1036133</v>
      </c>
      <c r="Y6" s="134"/>
      <c r="Z6" s="134"/>
      <c r="AA6" s="134">
        <v>1316406</v>
      </c>
      <c r="AB6" s="134"/>
      <c r="AC6" s="134"/>
      <c r="AD6" s="134">
        <v>1559</v>
      </c>
      <c r="AE6" s="134">
        <v>78</v>
      </c>
      <c r="AF6" s="134">
        <v>269</v>
      </c>
      <c r="AG6" s="134">
        <v>242</v>
      </c>
      <c r="AH6" s="134">
        <v>27</v>
      </c>
      <c r="AI6" s="134">
        <v>349</v>
      </c>
      <c r="AJ6" s="134"/>
      <c r="AK6" s="134"/>
      <c r="AL6" s="134">
        <v>130</v>
      </c>
      <c r="AM6" s="134">
        <v>1797</v>
      </c>
      <c r="AN6" s="134">
        <v>346</v>
      </c>
      <c r="AO6" s="134">
        <v>458</v>
      </c>
      <c r="AP6" s="134">
        <v>5</v>
      </c>
      <c r="AQ6" s="134">
        <v>977</v>
      </c>
      <c r="AR6" s="134">
        <v>11</v>
      </c>
      <c r="AS6" s="134">
        <v>1587</v>
      </c>
      <c r="AT6" s="134">
        <v>83</v>
      </c>
      <c r="AU6" s="134">
        <v>675</v>
      </c>
      <c r="AV6" s="134">
        <v>263</v>
      </c>
      <c r="AW6" s="134">
        <v>751</v>
      </c>
      <c r="AX6" s="134">
        <v>25</v>
      </c>
      <c r="AY6" s="134">
        <v>398</v>
      </c>
      <c r="AZ6" s="134"/>
      <c r="BA6" s="134">
        <v>1218</v>
      </c>
      <c r="BB6" s="134">
        <v>181</v>
      </c>
      <c r="BC6" s="134">
        <v>2250</v>
      </c>
      <c r="BD6" s="134">
        <v>1763</v>
      </c>
      <c r="BE6" s="134"/>
      <c r="BF6" s="134"/>
      <c r="BG6" s="134">
        <v>487</v>
      </c>
      <c r="BH6" s="134"/>
      <c r="BI6" s="134"/>
      <c r="BJ6" s="134"/>
      <c r="BK6" s="134">
        <v>2429</v>
      </c>
      <c r="BL6" s="134">
        <v>1789</v>
      </c>
      <c r="BM6" s="134">
        <v>144</v>
      </c>
      <c r="BN6" s="134">
        <v>496</v>
      </c>
      <c r="BO6" s="134">
        <v>492</v>
      </c>
      <c r="BP6" s="134">
        <v>492</v>
      </c>
      <c r="BQ6" s="134"/>
      <c r="BR6" s="142">
        <v>1</v>
      </c>
      <c r="BS6" s="143">
        <f>+'PPP&amp;EX'!F12</f>
        <v>1.27075</v>
      </c>
    </row>
    <row r="7" spans="1:71" x14ac:dyDescent="0.25">
      <c r="A7" s="86" t="s">
        <v>4</v>
      </c>
      <c r="B7" s="86"/>
      <c r="C7" s="134">
        <v>364134</v>
      </c>
      <c r="D7" s="134">
        <v>140052</v>
      </c>
      <c r="E7" s="134">
        <v>530</v>
      </c>
      <c r="F7" s="134">
        <v>54</v>
      </c>
      <c r="G7" s="134">
        <v>476</v>
      </c>
      <c r="H7" s="134">
        <v>62</v>
      </c>
      <c r="I7" s="134">
        <v>25</v>
      </c>
      <c r="J7" s="134">
        <v>37</v>
      </c>
      <c r="K7" s="134">
        <v>413</v>
      </c>
      <c r="L7" s="134">
        <v>304</v>
      </c>
      <c r="M7" s="134">
        <v>109</v>
      </c>
      <c r="N7" s="134">
        <v>58</v>
      </c>
      <c r="O7" s="134">
        <v>172</v>
      </c>
      <c r="P7" s="134"/>
      <c r="Q7" s="134">
        <v>932</v>
      </c>
      <c r="R7" s="134">
        <v>898</v>
      </c>
      <c r="S7" s="134">
        <v>34</v>
      </c>
      <c r="T7" s="134">
        <v>327</v>
      </c>
      <c r="U7" s="134">
        <v>321</v>
      </c>
      <c r="V7" s="134">
        <v>5</v>
      </c>
      <c r="W7" s="134">
        <v>54839</v>
      </c>
      <c r="X7" s="134">
        <v>31547</v>
      </c>
      <c r="Y7" s="134">
        <v>26847</v>
      </c>
      <c r="Z7" s="134">
        <v>4700</v>
      </c>
      <c r="AA7" s="134">
        <v>23292</v>
      </c>
      <c r="AB7" s="134">
        <v>15818</v>
      </c>
      <c r="AC7" s="134">
        <v>7474</v>
      </c>
      <c r="AD7" s="134">
        <v>163</v>
      </c>
      <c r="AE7" s="134">
        <v>5</v>
      </c>
      <c r="AF7" s="134">
        <v>115</v>
      </c>
      <c r="AG7" s="134">
        <v>35</v>
      </c>
      <c r="AH7" s="134">
        <v>80</v>
      </c>
      <c r="AI7" s="134">
        <v>190</v>
      </c>
      <c r="AJ7" s="134">
        <v>185</v>
      </c>
      <c r="AK7" s="134">
        <v>5</v>
      </c>
      <c r="AL7" s="134">
        <v>71</v>
      </c>
      <c r="AM7" s="134">
        <v>139</v>
      </c>
      <c r="AN7" s="134">
        <v>51</v>
      </c>
      <c r="AO7" s="134">
        <v>1</v>
      </c>
      <c r="AP7" s="134">
        <v>0.39100000000000001</v>
      </c>
      <c r="AQ7" s="134">
        <v>87</v>
      </c>
      <c r="AR7" s="134"/>
      <c r="AS7" s="134">
        <v>103</v>
      </c>
      <c r="AT7" s="134">
        <v>1</v>
      </c>
      <c r="AU7" s="134">
        <v>6</v>
      </c>
      <c r="AV7" s="134">
        <v>37</v>
      </c>
      <c r="AW7" s="134">
        <v>50</v>
      </c>
      <c r="AX7" s="134">
        <v>45</v>
      </c>
      <c r="AY7" s="134">
        <v>6</v>
      </c>
      <c r="AZ7" s="134">
        <v>47</v>
      </c>
      <c r="BA7" s="134">
        <v>2</v>
      </c>
      <c r="BB7" s="134">
        <v>84</v>
      </c>
      <c r="BC7" s="134">
        <v>93</v>
      </c>
      <c r="BD7" s="134">
        <v>1</v>
      </c>
      <c r="BE7" s="134"/>
      <c r="BF7" s="134"/>
      <c r="BG7" s="134">
        <v>92</v>
      </c>
      <c r="BH7" s="134">
        <v>36</v>
      </c>
      <c r="BI7" s="134">
        <v>56</v>
      </c>
      <c r="BJ7" s="134"/>
      <c r="BK7" s="134">
        <v>25662</v>
      </c>
      <c r="BL7" s="134">
        <v>11904</v>
      </c>
      <c r="BM7" s="134">
        <v>5021</v>
      </c>
      <c r="BN7" s="134">
        <v>8737</v>
      </c>
      <c r="BO7" s="134">
        <v>10652</v>
      </c>
      <c r="BP7" s="134">
        <v>10652</v>
      </c>
      <c r="BQ7" s="134"/>
      <c r="BR7" s="149">
        <v>137.28</v>
      </c>
      <c r="BS7" s="143">
        <f>+'PPP&amp;EX'!F13</f>
        <v>213.24799999999999</v>
      </c>
    </row>
    <row r="8" spans="1:71" x14ac:dyDescent="0.25">
      <c r="A8" s="86" t="s">
        <v>5</v>
      </c>
      <c r="B8" s="86"/>
      <c r="C8" s="134">
        <v>1907675</v>
      </c>
      <c r="D8" s="134">
        <v>817900</v>
      </c>
      <c r="E8" s="134">
        <v>2849</v>
      </c>
      <c r="F8" s="134">
        <v>369</v>
      </c>
      <c r="G8" s="134">
        <v>2480</v>
      </c>
      <c r="H8" s="134">
        <v>316</v>
      </c>
      <c r="I8" s="134"/>
      <c r="J8" s="134"/>
      <c r="K8" s="134">
        <v>2072</v>
      </c>
      <c r="L8" s="134"/>
      <c r="M8" s="134"/>
      <c r="N8" s="134">
        <v>223</v>
      </c>
      <c r="O8" s="134">
        <v>521</v>
      </c>
      <c r="P8" s="134">
        <v>2072</v>
      </c>
      <c r="Q8" s="134">
        <v>5622</v>
      </c>
      <c r="R8" s="134">
        <v>5408</v>
      </c>
      <c r="S8" s="134">
        <v>195</v>
      </c>
      <c r="T8" s="134"/>
      <c r="U8" s="134"/>
      <c r="V8" s="134"/>
      <c r="W8" s="134">
        <v>497885</v>
      </c>
      <c r="X8" s="134"/>
      <c r="Y8" s="134"/>
      <c r="Z8" s="134"/>
      <c r="AA8" s="134"/>
      <c r="AB8" s="134"/>
      <c r="AC8" s="134"/>
      <c r="AD8" s="134">
        <v>1391</v>
      </c>
      <c r="AE8" s="134"/>
      <c r="AF8" s="134">
        <v>236</v>
      </c>
      <c r="AG8" s="134">
        <v>123</v>
      </c>
      <c r="AH8" s="134">
        <v>113</v>
      </c>
      <c r="AI8" s="134">
        <v>171</v>
      </c>
      <c r="AJ8" s="134">
        <v>154</v>
      </c>
      <c r="AK8" s="134">
        <v>17</v>
      </c>
      <c r="AL8" s="134"/>
      <c r="AM8" s="134">
        <v>509</v>
      </c>
      <c r="AN8" s="134">
        <v>110</v>
      </c>
      <c r="AO8" s="134">
        <v>17</v>
      </c>
      <c r="AP8" s="134">
        <v>9</v>
      </c>
      <c r="AQ8" s="134">
        <v>353</v>
      </c>
      <c r="AR8" s="134">
        <v>21</v>
      </c>
      <c r="AS8" s="134"/>
      <c r="AT8" s="134">
        <v>94</v>
      </c>
      <c r="AU8" s="134">
        <v>59</v>
      </c>
      <c r="AV8" s="134">
        <v>38</v>
      </c>
      <c r="AW8" s="134">
        <v>318</v>
      </c>
      <c r="AX8" s="134"/>
      <c r="AY8" s="134"/>
      <c r="AZ8" s="134"/>
      <c r="BA8" s="134"/>
      <c r="BB8" s="134"/>
      <c r="BC8" s="134">
        <v>655</v>
      </c>
      <c r="BD8" s="134">
        <v>205</v>
      </c>
      <c r="BE8" s="134">
        <v>110</v>
      </c>
      <c r="BF8" s="134">
        <v>37</v>
      </c>
      <c r="BG8" s="134">
        <v>281</v>
      </c>
      <c r="BH8" s="134"/>
      <c r="BI8" s="134"/>
      <c r="BJ8" s="134">
        <v>21</v>
      </c>
      <c r="BK8" s="134">
        <v>327</v>
      </c>
      <c r="BL8" s="134">
        <v>242</v>
      </c>
      <c r="BM8" s="134">
        <v>18</v>
      </c>
      <c r="BN8" s="134">
        <v>67</v>
      </c>
      <c r="BO8" s="134">
        <v>75</v>
      </c>
      <c r="BP8" s="134">
        <v>75</v>
      </c>
      <c r="BQ8" s="134"/>
      <c r="BR8" s="142">
        <v>1</v>
      </c>
      <c r="BS8" s="143">
        <f>+'PPP&amp;EX'!F14</f>
        <v>0.73785500000000004</v>
      </c>
    </row>
    <row r="9" spans="1:71" x14ac:dyDescent="0.25">
      <c r="A9" s="86" t="s">
        <v>6</v>
      </c>
      <c r="B9" s="86"/>
      <c r="C9" s="134">
        <v>2794090</v>
      </c>
      <c r="D9" s="134">
        <v>1308300</v>
      </c>
      <c r="E9" s="134">
        <v>4658.8230000000003</v>
      </c>
      <c r="F9" s="134">
        <v>324.31200000000001</v>
      </c>
      <c r="G9" s="134">
        <v>4334.5110000000004</v>
      </c>
      <c r="H9" s="134">
        <v>536.24400000000003</v>
      </c>
      <c r="I9" s="134">
        <v>407.00599999999997</v>
      </c>
      <c r="J9" s="134">
        <v>129.22</v>
      </c>
      <c r="K9" s="134">
        <v>3704.2579999999998</v>
      </c>
      <c r="L9" s="134">
        <v>1731.249</v>
      </c>
      <c r="M9" s="134">
        <v>669.05700000000002</v>
      </c>
      <c r="N9" s="134">
        <v>1270.374</v>
      </c>
      <c r="O9" s="134">
        <v>1303.952</v>
      </c>
      <c r="P9" s="134">
        <v>2410.8960000000002</v>
      </c>
      <c r="Q9" s="134">
        <v>8694.6</v>
      </c>
      <c r="R9" s="134">
        <v>8650.7999999999993</v>
      </c>
      <c r="S9" s="134">
        <v>43.7</v>
      </c>
      <c r="T9" s="134"/>
      <c r="U9" s="134"/>
      <c r="V9" s="134"/>
      <c r="W9" s="134">
        <v>460767</v>
      </c>
      <c r="X9" s="134">
        <v>129842</v>
      </c>
      <c r="Y9" s="134"/>
      <c r="Z9" s="134"/>
      <c r="AA9" s="134">
        <v>330925</v>
      </c>
      <c r="AB9" s="134"/>
      <c r="AC9" s="134"/>
      <c r="AD9" s="134">
        <v>3248.6</v>
      </c>
      <c r="AE9" s="134">
        <v>11.6</v>
      </c>
      <c r="AF9" s="134">
        <v>367.82100000000003</v>
      </c>
      <c r="AG9" s="134">
        <v>267.642</v>
      </c>
      <c r="AH9" s="134">
        <v>100.179</v>
      </c>
      <c r="AI9" s="134">
        <v>516</v>
      </c>
      <c r="AJ9" s="134">
        <v>494.5</v>
      </c>
      <c r="AK9" s="134">
        <v>21.5</v>
      </c>
      <c r="AL9" s="134"/>
      <c r="AM9" s="134">
        <v>790.4</v>
      </c>
      <c r="AN9" s="134">
        <v>124.5</v>
      </c>
      <c r="AO9" s="134">
        <v>20.62</v>
      </c>
      <c r="AP9" s="134">
        <v>43.390999999999998</v>
      </c>
      <c r="AQ9" s="134">
        <v>597.66499999999996</v>
      </c>
      <c r="AR9" s="134">
        <v>4.3</v>
      </c>
      <c r="AS9" s="134">
        <v>744.64700000000005</v>
      </c>
      <c r="AT9" s="134">
        <v>27.713999999999999</v>
      </c>
      <c r="AU9" s="134">
        <v>145.69999999999999</v>
      </c>
      <c r="AV9" s="134">
        <v>232.08199999999999</v>
      </c>
      <c r="AW9" s="134">
        <v>384.90699999999998</v>
      </c>
      <c r="AX9" s="134"/>
      <c r="AY9" s="134"/>
      <c r="AZ9" s="134"/>
      <c r="BA9" s="134"/>
      <c r="BB9" s="134"/>
      <c r="BC9" s="134">
        <v>678.4</v>
      </c>
      <c r="BD9" s="134">
        <v>332.2</v>
      </c>
      <c r="BE9" s="134">
        <v>0.4</v>
      </c>
      <c r="BF9" s="134">
        <v>54.1</v>
      </c>
      <c r="BG9" s="134">
        <v>283.39999999999998</v>
      </c>
      <c r="BH9" s="134"/>
      <c r="BI9" s="134">
        <v>283.39999999999998</v>
      </c>
      <c r="BJ9" s="134">
        <v>8.3000000000000007</v>
      </c>
      <c r="BK9" s="134">
        <v>467.84407599999997</v>
      </c>
      <c r="BL9" s="134">
        <v>345.57202899999999</v>
      </c>
      <c r="BM9" s="134">
        <v>29.684090999999999</v>
      </c>
      <c r="BN9" s="134">
        <v>92.587956000000005</v>
      </c>
      <c r="BO9" s="134">
        <v>74</v>
      </c>
      <c r="BP9" s="134">
        <v>74</v>
      </c>
      <c r="BQ9" s="134"/>
      <c r="BR9" s="142">
        <v>1</v>
      </c>
      <c r="BS9" s="143">
        <f>+'PPP&amp;EX'!F15</f>
        <v>0.66405899999999995</v>
      </c>
    </row>
    <row r="10" spans="1:71" x14ac:dyDescent="0.25">
      <c r="A10" s="86" t="s">
        <v>7</v>
      </c>
      <c r="B10" s="86"/>
      <c r="C10" s="134">
        <v>5367580</v>
      </c>
      <c r="D10" s="134">
        <v>2475168</v>
      </c>
      <c r="E10" s="134">
        <v>8082.3409999999994</v>
      </c>
      <c r="F10" s="134">
        <v>1964.646</v>
      </c>
      <c r="G10" s="134">
        <v>6117.6949999999997</v>
      </c>
      <c r="H10" s="134">
        <v>341.86500000000001</v>
      </c>
      <c r="I10" s="134">
        <v>197.672</v>
      </c>
      <c r="J10" s="134">
        <v>144.19300000000001</v>
      </c>
      <c r="K10" s="134">
        <v>5775.83</v>
      </c>
      <c r="L10" s="134">
        <v>4303.83</v>
      </c>
      <c r="M10" s="134">
        <v>1472</v>
      </c>
      <c r="N10" s="134">
        <v>646.80475134385688</v>
      </c>
      <c r="O10" s="134">
        <v>676.83699999999999</v>
      </c>
      <c r="P10" s="134" t="s">
        <v>149</v>
      </c>
      <c r="Q10" s="134">
        <v>14700.092989227373</v>
      </c>
      <c r="R10" s="134">
        <v>14063.656557017317</v>
      </c>
      <c r="S10" s="134">
        <v>636.43643221005493</v>
      </c>
      <c r="T10" s="134">
        <v>5072.544028100001</v>
      </c>
      <c r="U10" s="134">
        <v>4967.8160431000006</v>
      </c>
      <c r="V10" s="134">
        <v>104.727985</v>
      </c>
      <c r="W10" s="134">
        <v>322536.89251343656</v>
      </c>
      <c r="X10" s="134">
        <v>236894.85842280366</v>
      </c>
      <c r="Y10" s="134">
        <v>175651.99122097561</v>
      </c>
      <c r="Z10" s="134">
        <v>61242.867201828049</v>
      </c>
      <c r="AA10" s="134">
        <v>85642.034090632907</v>
      </c>
      <c r="AB10" s="134">
        <v>72400.382387287216</v>
      </c>
      <c r="AC10" s="134">
        <v>13241.651703345691</v>
      </c>
      <c r="AD10" s="134">
        <v>4628.8029675615126</v>
      </c>
      <c r="AE10" s="134">
        <v>214.1933231681696</v>
      </c>
      <c r="AF10" s="134">
        <v>444.60040149999998</v>
      </c>
      <c r="AG10" s="134">
        <v>248.43299999999999</v>
      </c>
      <c r="AH10" s="134">
        <v>196.16740150000001</v>
      </c>
      <c r="AI10" s="134">
        <v>1235.0523252366665</v>
      </c>
      <c r="AJ10" s="134">
        <v>1143.0793313433328</v>
      </c>
      <c r="AK10" s="134">
        <v>91.972993893333353</v>
      </c>
      <c r="AL10" s="134">
        <v>423.98942249999999</v>
      </c>
      <c r="AM10" s="134">
        <v>2335.078</v>
      </c>
      <c r="AN10" s="134">
        <v>411.86399999999998</v>
      </c>
      <c r="AO10" s="134">
        <v>598.04700000000003</v>
      </c>
      <c r="AP10" s="134">
        <v>54.716999999999999</v>
      </c>
      <c r="AQ10" s="134">
        <v>1255.97</v>
      </c>
      <c r="AR10" s="134">
        <v>14.48</v>
      </c>
      <c r="AS10" s="134">
        <v>2136.078</v>
      </c>
      <c r="AT10" s="134">
        <v>187.1759999999997</v>
      </c>
      <c r="AU10" s="134">
        <v>478.31922580940062</v>
      </c>
      <c r="AV10" s="134">
        <v>729.35998687598669</v>
      </c>
      <c r="AW10" s="134">
        <v>940.22278731461279</v>
      </c>
      <c r="AX10" s="134">
        <v>29.972324910321721</v>
      </c>
      <c r="AY10" s="134">
        <v>536.74999999999977</v>
      </c>
      <c r="AZ10" s="134">
        <v>647.54322580940072</v>
      </c>
      <c r="BA10" s="134">
        <v>506.50598687598671</v>
      </c>
      <c r="BB10" s="134">
        <v>644.27878731461283</v>
      </c>
      <c r="BC10" s="134">
        <v>2217.0129999999999</v>
      </c>
      <c r="BD10" s="134">
        <v>692.34496225333169</v>
      </c>
      <c r="BE10" s="134">
        <v>233.2</v>
      </c>
      <c r="BF10" s="134">
        <v>429.48099999999999</v>
      </c>
      <c r="BG10" s="134">
        <v>861.98703774666831</v>
      </c>
      <c r="BH10" s="134">
        <v>1.534</v>
      </c>
      <c r="BI10" s="134">
        <v>860.45303774666831</v>
      </c>
      <c r="BJ10" s="134"/>
      <c r="BK10" s="134">
        <v>33219.392633211421</v>
      </c>
      <c r="BL10" s="134">
        <v>19672.127690154939</v>
      </c>
      <c r="BM10" s="134">
        <v>1445.9038518360608</v>
      </c>
      <c r="BN10" s="134">
        <v>12101.361091220424</v>
      </c>
      <c r="BO10" s="134">
        <v>13347.929880920001</v>
      </c>
      <c r="BP10" s="134">
        <v>11345.42011956</v>
      </c>
      <c r="BQ10" s="134">
        <v>2002.5097613599999</v>
      </c>
      <c r="BR10" s="144">
        <v>9.8511000000000006</v>
      </c>
      <c r="BS10" s="143">
        <f>+'PPP&amp;EX'!F16</f>
        <v>14.580399999999999</v>
      </c>
    </row>
    <row r="11" spans="1:71" x14ac:dyDescent="0.25">
      <c r="A11" s="86" t="s">
        <v>8</v>
      </c>
      <c r="B11" s="86"/>
      <c r="C11" s="134">
        <v>10328000</v>
      </c>
      <c r="D11" s="134">
        <v>4718000</v>
      </c>
      <c r="E11" s="134">
        <v>17672.138999999999</v>
      </c>
      <c r="F11" s="134">
        <v>3223.752</v>
      </c>
      <c r="G11" s="134">
        <v>14448.387000000001</v>
      </c>
      <c r="H11" s="134">
        <v>1552.5329999999999</v>
      </c>
      <c r="I11" s="134">
        <v>953.41600000000005</v>
      </c>
      <c r="J11" s="134">
        <v>599.11699999999996</v>
      </c>
      <c r="K11" s="134">
        <v>12895.853999999999</v>
      </c>
      <c r="L11" s="134">
        <v>9732.44</v>
      </c>
      <c r="M11" s="134">
        <v>3163.4140000000002</v>
      </c>
      <c r="N11" s="134">
        <v>1523.1210000000001</v>
      </c>
      <c r="O11" s="134">
        <v>3156.04</v>
      </c>
      <c r="P11" s="134">
        <v>11207.991</v>
      </c>
      <c r="Q11" s="134">
        <v>36290.944300000003</v>
      </c>
      <c r="R11" s="134">
        <v>35776.748299999999</v>
      </c>
      <c r="S11" s="134">
        <v>514.19600000000003</v>
      </c>
      <c r="T11" s="134">
        <v>10696.1847</v>
      </c>
      <c r="U11" s="134">
        <v>10581.933499999999</v>
      </c>
      <c r="V11" s="134">
        <v>114.2512</v>
      </c>
      <c r="W11" s="134">
        <v>1340058.4469999999</v>
      </c>
      <c r="X11" s="134">
        <v>823753.90500000003</v>
      </c>
      <c r="Y11" s="134"/>
      <c r="Z11" s="134"/>
      <c r="AA11" s="134">
        <v>458754.03600000002</v>
      </c>
      <c r="AB11" s="134"/>
      <c r="AC11" s="134"/>
      <c r="AD11" s="134">
        <v>8046.0545000000002</v>
      </c>
      <c r="AE11" s="134">
        <v>513.13980000000004</v>
      </c>
      <c r="AF11" s="134">
        <v>1750.989</v>
      </c>
      <c r="AG11" s="134">
        <v>626.14300000000003</v>
      </c>
      <c r="AH11" s="134">
        <v>1124.846</v>
      </c>
      <c r="AI11" s="134">
        <v>4593.1844000000001</v>
      </c>
      <c r="AJ11" s="134">
        <v>4387.5924000000005</v>
      </c>
      <c r="AK11" s="134">
        <v>205.59200000000001</v>
      </c>
      <c r="AL11" s="134">
        <v>1645.1672000000001</v>
      </c>
      <c r="AM11" s="134">
        <v>4038.7249999999999</v>
      </c>
      <c r="AN11" s="134">
        <v>482.74599999999998</v>
      </c>
      <c r="AO11" s="134">
        <v>666.52099999999996</v>
      </c>
      <c r="AP11" s="134">
        <v>6.6870000000000003</v>
      </c>
      <c r="AQ11" s="134">
        <v>2875.0659999999998</v>
      </c>
      <c r="AR11" s="134">
        <v>8</v>
      </c>
      <c r="AS11" s="134">
        <v>3856.7260000000001</v>
      </c>
      <c r="AT11" s="134">
        <v>192</v>
      </c>
      <c r="AU11" s="134">
        <v>417.83</v>
      </c>
      <c r="AV11" s="134">
        <v>274.56099999999998</v>
      </c>
      <c r="AW11" s="134">
        <v>3009</v>
      </c>
      <c r="AX11" s="134">
        <v>145.22999999999999</v>
      </c>
      <c r="AY11" s="134">
        <v>398</v>
      </c>
      <c r="AZ11" s="134">
        <v>1191.9770000000001</v>
      </c>
      <c r="BA11" s="134">
        <v>165.01900000000001</v>
      </c>
      <c r="BB11" s="134">
        <v>2283.181</v>
      </c>
      <c r="BC11" s="134">
        <v>5135.8069999999998</v>
      </c>
      <c r="BD11" s="134">
        <v>2417.7649999999999</v>
      </c>
      <c r="BE11" s="134">
        <v>314.87</v>
      </c>
      <c r="BF11" s="134">
        <v>485.70400000000001</v>
      </c>
      <c r="BG11" s="134">
        <v>1338.357</v>
      </c>
      <c r="BH11" s="134">
        <v>88.965999999999994</v>
      </c>
      <c r="BI11" s="134">
        <v>1249.3910000000001</v>
      </c>
      <c r="BJ11" s="134">
        <v>578.51700000000005</v>
      </c>
      <c r="BK11" s="134">
        <v>47251.517899999999</v>
      </c>
      <c r="BL11" s="134">
        <v>30093.152600000001</v>
      </c>
      <c r="BM11" s="134">
        <v>3959.9114</v>
      </c>
      <c r="BN11" s="134">
        <v>13198.4539</v>
      </c>
      <c r="BO11" s="134">
        <v>16480</v>
      </c>
      <c r="BP11" s="134">
        <v>14480</v>
      </c>
      <c r="BQ11" s="134">
        <v>2000</v>
      </c>
      <c r="BR11" s="144">
        <v>10.5891</v>
      </c>
      <c r="BS11" s="143">
        <f>+'PPP&amp;EX'!F17</f>
        <v>13.200799999999999</v>
      </c>
    </row>
    <row r="13" spans="1:71" x14ac:dyDescent="0.25">
      <c r="BR13" s="143"/>
      <c r="BS13" s="143"/>
    </row>
    <row r="14" spans="1:71" x14ac:dyDescent="0.25">
      <c r="BR14" s="142"/>
      <c r="BS14" s="142"/>
    </row>
    <row r="15" spans="1:71" x14ac:dyDescent="0.25">
      <c r="BR15" s="142"/>
      <c r="BS15" s="143"/>
    </row>
    <row r="16" spans="1:71" x14ac:dyDescent="0.25">
      <c r="BR16" s="149"/>
      <c r="BS16" s="145"/>
    </row>
    <row r="17" spans="70:71" x14ac:dyDescent="0.25">
      <c r="BR17" s="142"/>
      <c r="BS17" s="142"/>
    </row>
    <row r="18" spans="70:71" x14ac:dyDescent="0.25">
      <c r="BR18" s="142"/>
      <c r="BS18" s="142"/>
    </row>
    <row r="19" spans="70:71" x14ac:dyDescent="0.25">
      <c r="BR19" s="144"/>
      <c r="BS19" s="144"/>
    </row>
    <row r="20" spans="70:71" x14ac:dyDescent="0.25">
      <c r="BR20" s="144"/>
      <c r="BS20" s="14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870F2-C505-4507-8EE3-F8F7A645F72C}">
  <dimension ref="A2:BS21"/>
  <sheetViews>
    <sheetView workbookViewId="0">
      <selection activeCell="I29" sqref="I29"/>
    </sheetView>
  </sheetViews>
  <sheetFormatPr defaultRowHeight="15" x14ac:dyDescent="0.25"/>
  <cols>
    <col min="3" max="3" width="10" customWidth="1"/>
    <col min="71" max="71" width="9.5703125" bestFit="1" customWidth="1"/>
  </cols>
  <sheetData>
    <row r="2" spans="1:71" x14ac:dyDescent="0.25">
      <c r="A2" s="86"/>
      <c r="B2" s="87" t="s">
        <v>47</v>
      </c>
      <c r="C2" s="88" t="s">
        <v>49</v>
      </c>
      <c r="D2" s="88" t="s">
        <v>50</v>
      </c>
      <c r="E2" s="89" t="s">
        <v>10</v>
      </c>
      <c r="F2" s="90" t="s">
        <v>11</v>
      </c>
      <c r="G2" s="90" t="s">
        <v>12</v>
      </c>
      <c r="H2" s="89" t="s">
        <v>13</v>
      </c>
      <c r="I2" s="89" t="s">
        <v>14</v>
      </c>
      <c r="J2" s="89" t="s">
        <v>15</v>
      </c>
      <c r="K2" s="90" t="s">
        <v>58</v>
      </c>
      <c r="L2" s="89" t="s">
        <v>60</v>
      </c>
      <c r="M2" s="89" t="s">
        <v>61</v>
      </c>
      <c r="N2" s="89" t="s">
        <v>62</v>
      </c>
      <c r="O2" s="89" t="s">
        <v>64</v>
      </c>
      <c r="P2" s="89" t="s">
        <v>66</v>
      </c>
      <c r="Q2" s="91" t="s">
        <v>68</v>
      </c>
      <c r="R2" s="91" t="s">
        <v>70</v>
      </c>
      <c r="S2" s="91" t="s">
        <v>72</v>
      </c>
      <c r="T2" s="91" t="s">
        <v>74</v>
      </c>
      <c r="U2" s="91" t="s">
        <v>76</v>
      </c>
      <c r="V2" s="91" t="s">
        <v>77</v>
      </c>
      <c r="W2" s="91" t="s">
        <v>78</v>
      </c>
      <c r="X2" s="91" t="s">
        <v>80</v>
      </c>
      <c r="Y2" s="91" t="s">
        <v>82</v>
      </c>
      <c r="Z2" s="91" t="s">
        <v>83</v>
      </c>
      <c r="AA2" s="91" t="s">
        <v>84</v>
      </c>
      <c r="AB2" s="91" t="s">
        <v>86</v>
      </c>
      <c r="AC2" s="91" t="s">
        <v>87</v>
      </c>
      <c r="AD2" s="91" t="s">
        <v>88</v>
      </c>
      <c r="AE2" s="91" t="s">
        <v>90</v>
      </c>
      <c r="AF2" s="92" t="s">
        <v>17</v>
      </c>
      <c r="AG2" s="92" t="s">
        <v>18</v>
      </c>
      <c r="AH2" s="92" t="s">
        <v>19</v>
      </c>
      <c r="AI2" s="93" t="s">
        <v>95</v>
      </c>
      <c r="AJ2" s="93" t="s">
        <v>97</v>
      </c>
      <c r="AK2" s="93" t="s">
        <v>98</v>
      </c>
      <c r="AL2" s="93" t="s">
        <v>99</v>
      </c>
      <c r="AM2" s="94" t="s">
        <v>101</v>
      </c>
      <c r="AN2" s="94" t="s">
        <v>20</v>
      </c>
      <c r="AO2" s="94" t="s">
        <v>21</v>
      </c>
      <c r="AP2" s="94" t="s">
        <v>22</v>
      </c>
      <c r="AQ2" s="94" t="s">
        <v>23</v>
      </c>
      <c r="AR2" s="94" t="s">
        <v>24</v>
      </c>
      <c r="AS2" s="94" t="s">
        <v>108</v>
      </c>
      <c r="AT2" s="95" t="s">
        <v>26</v>
      </c>
      <c r="AU2" s="95" t="s">
        <v>27</v>
      </c>
      <c r="AV2" s="95" t="s">
        <v>112</v>
      </c>
      <c r="AW2" s="95" t="s">
        <v>114</v>
      </c>
      <c r="AX2" s="95" t="s">
        <v>116</v>
      </c>
      <c r="AY2" s="96" t="s">
        <v>118</v>
      </c>
      <c r="AZ2" s="96" t="s">
        <v>120</v>
      </c>
      <c r="BA2" s="96" t="s">
        <v>122</v>
      </c>
      <c r="BB2" s="96" t="s">
        <v>124</v>
      </c>
      <c r="BC2" s="97" t="s">
        <v>28</v>
      </c>
      <c r="BD2" s="97" t="s">
        <v>127</v>
      </c>
      <c r="BE2" s="97" t="s">
        <v>128</v>
      </c>
      <c r="BF2" s="97" t="s">
        <v>130</v>
      </c>
      <c r="BG2" s="97" t="s">
        <v>132</v>
      </c>
      <c r="BH2" s="97" t="s">
        <v>134</v>
      </c>
      <c r="BI2" s="97" t="s">
        <v>136</v>
      </c>
      <c r="BJ2" s="97" t="s">
        <v>138</v>
      </c>
      <c r="BK2" s="98" t="s">
        <v>29</v>
      </c>
      <c r="BL2" s="98" t="s">
        <v>36</v>
      </c>
      <c r="BM2" s="98" t="s">
        <v>40</v>
      </c>
      <c r="BN2" s="98" t="s">
        <v>143</v>
      </c>
      <c r="BO2" s="99" t="s">
        <v>42</v>
      </c>
      <c r="BP2" s="99" t="s">
        <v>44</v>
      </c>
      <c r="BQ2" s="99" t="s">
        <v>147</v>
      </c>
      <c r="BR2" s="100" t="s">
        <v>151</v>
      </c>
      <c r="BS2" s="101" t="s">
        <v>152</v>
      </c>
    </row>
    <row r="3" spans="1:71" x14ac:dyDescent="0.25">
      <c r="A3" s="86"/>
      <c r="B3" s="102" t="s">
        <v>48</v>
      </c>
      <c r="C3" s="103" t="s">
        <v>0</v>
      </c>
      <c r="D3" s="103" t="s">
        <v>51</v>
      </c>
      <c r="E3" s="104" t="s">
        <v>52</v>
      </c>
      <c r="F3" s="105" t="s">
        <v>53</v>
      </c>
      <c r="G3" s="105" t="s">
        <v>54</v>
      </c>
      <c r="H3" s="106" t="s">
        <v>55</v>
      </c>
      <c r="I3" s="107" t="s">
        <v>56</v>
      </c>
      <c r="J3" s="108" t="s">
        <v>57</v>
      </c>
      <c r="K3" s="109" t="s">
        <v>59</v>
      </c>
      <c r="L3" s="107" t="s">
        <v>56</v>
      </c>
      <c r="M3" s="108" t="s">
        <v>57</v>
      </c>
      <c r="N3" s="110" t="s">
        <v>63</v>
      </c>
      <c r="O3" s="107" t="s">
        <v>65</v>
      </c>
      <c r="P3" s="107" t="s">
        <v>67</v>
      </c>
      <c r="Q3" s="111" t="s">
        <v>69</v>
      </c>
      <c r="R3" s="112" t="s">
        <v>71</v>
      </c>
      <c r="S3" s="112" t="s">
        <v>73</v>
      </c>
      <c r="T3" s="111" t="s">
        <v>75</v>
      </c>
      <c r="U3" s="112" t="s">
        <v>71</v>
      </c>
      <c r="V3" s="112" t="s">
        <v>73</v>
      </c>
      <c r="W3" s="111" t="s">
        <v>79</v>
      </c>
      <c r="X3" s="113" t="s">
        <v>81</v>
      </c>
      <c r="Y3" s="114" t="s">
        <v>56</v>
      </c>
      <c r="Z3" s="114" t="s">
        <v>57</v>
      </c>
      <c r="AA3" s="113" t="s">
        <v>85</v>
      </c>
      <c r="AB3" s="114" t="s">
        <v>56</v>
      </c>
      <c r="AC3" s="114" t="s">
        <v>57</v>
      </c>
      <c r="AD3" s="111" t="s">
        <v>89</v>
      </c>
      <c r="AE3" s="111" t="s">
        <v>91</v>
      </c>
      <c r="AF3" s="115" t="s">
        <v>92</v>
      </c>
      <c r="AG3" s="116" t="s">
        <v>93</v>
      </c>
      <c r="AH3" s="116" t="s">
        <v>94</v>
      </c>
      <c r="AI3" s="117" t="s">
        <v>96</v>
      </c>
      <c r="AJ3" s="118" t="s">
        <v>71</v>
      </c>
      <c r="AK3" s="118" t="s">
        <v>73</v>
      </c>
      <c r="AL3" s="117" t="s">
        <v>100</v>
      </c>
      <c r="AM3" s="119" t="s">
        <v>102</v>
      </c>
      <c r="AN3" s="120" t="s">
        <v>103</v>
      </c>
      <c r="AO3" s="120" t="s">
        <v>104</v>
      </c>
      <c r="AP3" s="120" t="s">
        <v>105</v>
      </c>
      <c r="AQ3" s="120" t="s">
        <v>106</v>
      </c>
      <c r="AR3" s="120" t="s">
        <v>107</v>
      </c>
      <c r="AS3" s="121" t="s">
        <v>109</v>
      </c>
      <c r="AT3" s="122" t="s">
        <v>110</v>
      </c>
      <c r="AU3" s="123" t="s">
        <v>111</v>
      </c>
      <c r="AV3" s="123" t="s">
        <v>113</v>
      </c>
      <c r="AW3" s="123" t="s">
        <v>115</v>
      </c>
      <c r="AX3" s="123" t="s">
        <v>117</v>
      </c>
      <c r="AY3" s="124" t="s">
        <v>119</v>
      </c>
      <c r="AZ3" s="125" t="s">
        <v>121</v>
      </c>
      <c r="BA3" s="125" t="s">
        <v>123</v>
      </c>
      <c r="BB3" s="125" t="s">
        <v>125</v>
      </c>
      <c r="BC3" s="126" t="s">
        <v>126</v>
      </c>
      <c r="BD3" s="127" t="s">
        <v>104</v>
      </c>
      <c r="BE3" s="127" t="s">
        <v>129</v>
      </c>
      <c r="BF3" s="127" t="s">
        <v>131</v>
      </c>
      <c r="BG3" s="127" t="s">
        <v>133</v>
      </c>
      <c r="BH3" s="128" t="s">
        <v>135</v>
      </c>
      <c r="BI3" s="128" t="s">
        <v>137</v>
      </c>
      <c r="BJ3" s="127" t="s">
        <v>139</v>
      </c>
      <c r="BK3" s="129" t="s">
        <v>140</v>
      </c>
      <c r="BL3" s="130" t="s">
        <v>141</v>
      </c>
      <c r="BM3" s="130" t="s">
        <v>142</v>
      </c>
      <c r="BN3" s="130" t="s">
        <v>144</v>
      </c>
      <c r="BO3" s="131" t="s">
        <v>145</v>
      </c>
      <c r="BP3" s="132" t="s">
        <v>146</v>
      </c>
      <c r="BQ3" s="132" t="s">
        <v>148</v>
      </c>
      <c r="BR3" s="133"/>
      <c r="BS3" s="101"/>
    </row>
    <row r="4" spans="1:71" x14ac:dyDescent="0.25">
      <c r="A4" s="86" t="s">
        <v>1</v>
      </c>
      <c r="B4" s="86"/>
      <c r="C4" s="134">
        <v>5806081</v>
      </c>
      <c r="D4" s="134">
        <v>2706070</v>
      </c>
      <c r="E4" s="134">
        <v>9718.6589999999997</v>
      </c>
      <c r="F4" s="134">
        <v>1319.675</v>
      </c>
      <c r="G4" s="134">
        <v>8398.9840000000004</v>
      </c>
      <c r="H4" s="134">
        <v>1182.3869999999999</v>
      </c>
      <c r="I4" s="134"/>
      <c r="J4" s="134"/>
      <c r="K4" s="134">
        <v>7216.5969999999998</v>
      </c>
      <c r="L4" s="134"/>
      <c r="M4" s="134"/>
      <c r="N4" s="134">
        <v>306.18599999999998</v>
      </c>
      <c r="O4" s="134">
        <v>369.26</v>
      </c>
      <c r="P4" s="134">
        <v>7745.2640000000001</v>
      </c>
      <c r="Q4" s="134">
        <v>14782.326663733082</v>
      </c>
      <c r="R4" s="134">
        <v>14250.482576933082</v>
      </c>
      <c r="S4" s="134">
        <v>531.84408679999979</v>
      </c>
      <c r="T4" s="134"/>
      <c r="U4" s="134"/>
      <c r="V4" s="134"/>
      <c r="W4" s="134">
        <v>677164.16560442746</v>
      </c>
      <c r="X4" s="134"/>
      <c r="Y4" s="134"/>
      <c r="Z4" s="134"/>
      <c r="AA4" s="134"/>
      <c r="AB4" s="134"/>
      <c r="AC4" s="134"/>
      <c r="AD4" s="134">
        <v>5559.8329199999998</v>
      </c>
      <c r="AE4" s="134">
        <v>250.561384</v>
      </c>
      <c r="AF4" s="134">
        <v>1121.9059999999999</v>
      </c>
      <c r="AG4" s="134">
        <v>392.19199967999998</v>
      </c>
      <c r="AH4" s="134">
        <v>729.71400000000006</v>
      </c>
      <c r="AI4" s="134">
        <v>2795.3127516166664</v>
      </c>
      <c r="AJ4" s="134">
        <v>2634.899586633333</v>
      </c>
      <c r="AK4" s="134">
        <v>160.41316498333336</v>
      </c>
      <c r="AL4" s="134"/>
      <c r="AM4" s="134">
        <v>2535.5129999999999</v>
      </c>
      <c r="AN4" s="134">
        <v>863.21799999999996</v>
      </c>
      <c r="AO4" s="134">
        <v>832.46</v>
      </c>
      <c r="AP4" s="134">
        <v>21.538</v>
      </c>
      <c r="AQ4" s="134">
        <v>793.12300000000005</v>
      </c>
      <c r="AR4" s="134">
        <v>25.173999999999978</v>
      </c>
      <c r="AS4" s="134">
        <v>2215.70882610545</v>
      </c>
      <c r="AT4" s="134">
        <v>125.884</v>
      </c>
      <c r="AU4" s="134">
        <v>654.56799895999995</v>
      </c>
      <c r="AV4" s="134">
        <v>788.553</v>
      </c>
      <c r="AW4" s="134">
        <v>914.58600000000001</v>
      </c>
      <c r="AX4" s="134">
        <v>23.960999999999999</v>
      </c>
      <c r="AY4" s="134">
        <v>791.39399985</v>
      </c>
      <c r="AZ4" s="134">
        <v>695.81700000000001</v>
      </c>
      <c r="BA4" s="134">
        <v>559.43700000000001</v>
      </c>
      <c r="BB4" s="134">
        <v>457.07900000000001</v>
      </c>
      <c r="BC4" s="134">
        <v>2360</v>
      </c>
      <c r="BD4" s="134">
        <v>1272.9000000000001</v>
      </c>
      <c r="BE4" s="134">
        <v>189.1</v>
      </c>
      <c r="BF4" s="134">
        <v>163</v>
      </c>
      <c r="BG4" s="134">
        <v>735</v>
      </c>
      <c r="BH4" s="134"/>
      <c r="BI4" s="134"/>
      <c r="BJ4" s="134"/>
      <c r="BK4" s="134">
        <v>20476.210296595113</v>
      </c>
      <c r="BL4" s="134">
        <v>11149.26300644</v>
      </c>
      <c r="BM4" s="134">
        <v>1843.8393443855205</v>
      </c>
      <c r="BN4" s="137">
        <v>7483.1079457695932</v>
      </c>
      <c r="BO4" s="134">
        <v>7028.6774549255597</v>
      </c>
      <c r="BP4" s="134">
        <v>7028.6774549255597</v>
      </c>
      <c r="BQ4" s="134"/>
      <c r="BR4" s="143">
        <v>7.4531999999999998</v>
      </c>
      <c r="BS4" s="180">
        <f>+'PPP&amp;EX'!E10</f>
        <v>9.9782600000000006</v>
      </c>
    </row>
    <row r="5" spans="1:71" x14ac:dyDescent="0.25">
      <c r="A5" s="86" t="s">
        <v>2</v>
      </c>
      <c r="B5" s="86"/>
      <c r="C5" s="134">
        <v>1324820</v>
      </c>
      <c r="D5" s="134">
        <v>626000</v>
      </c>
      <c r="E5" s="134">
        <v>2420</v>
      </c>
      <c r="F5" s="134">
        <v>284</v>
      </c>
      <c r="G5" s="134">
        <v>2136</v>
      </c>
      <c r="H5" s="134">
        <v>213</v>
      </c>
      <c r="I5" s="134"/>
      <c r="J5" s="134"/>
      <c r="K5" s="134">
        <v>1923</v>
      </c>
      <c r="L5" s="134"/>
      <c r="M5" s="134"/>
      <c r="N5" s="134">
        <v>982</v>
      </c>
      <c r="O5" s="134">
        <v>338</v>
      </c>
      <c r="P5" s="134">
        <v>1134</v>
      </c>
      <c r="Q5" s="134">
        <v>3536</v>
      </c>
      <c r="R5" s="134">
        <v>3402</v>
      </c>
      <c r="S5" s="134">
        <v>135</v>
      </c>
      <c r="T5" s="134"/>
      <c r="U5" s="134"/>
      <c r="V5" s="134"/>
      <c r="W5" s="134">
        <v>220509.765625</v>
      </c>
      <c r="X5" s="134"/>
      <c r="Y5" s="134"/>
      <c r="Z5" s="134"/>
      <c r="AA5" s="134"/>
      <c r="AB5" s="134"/>
      <c r="AC5" s="134"/>
      <c r="AD5" s="134">
        <v>715</v>
      </c>
      <c r="AE5" s="134">
        <v>4</v>
      </c>
      <c r="AF5" s="134">
        <v>161</v>
      </c>
      <c r="AG5" s="134">
        <v>112</v>
      </c>
      <c r="AH5" s="134">
        <v>37</v>
      </c>
      <c r="AI5" s="134">
        <v>237</v>
      </c>
      <c r="AJ5" s="134">
        <v>224</v>
      </c>
      <c r="AK5" s="134">
        <v>13</v>
      </c>
      <c r="AL5" s="134"/>
      <c r="AM5" s="134">
        <v>415</v>
      </c>
      <c r="AN5" s="134">
        <v>138</v>
      </c>
      <c r="AO5" s="134">
        <v>98</v>
      </c>
      <c r="AP5" s="134">
        <v>30.22</v>
      </c>
      <c r="AQ5" s="134">
        <v>171</v>
      </c>
      <c r="AR5" s="134">
        <v>4</v>
      </c>
      <c r="AS5" s="134">
        <v>395</v>
      </c>
      <c r="AT5" s="134">
        <v>66</v>
      </c>
      <c r="AU5" s="134">
        <v>139</v>
      </c>
      <c r="AV5" s="134">
        <v>144</v>
      </c>
      <c r="AW5" s="134">
        <v>66</v>
      </c>
      <c r="AX5" s="134"/>
      <c r="AY5" s="134"/>
      <c r="AZ5" s="134"/>
      <c r="BA5" s="134"/>
      <c r="BB5" s="134"/>
      <c r="BC5" s="134">
        <v>597</v>
      </c>
      <c r="BD5" s="134">
        <v>215</v>
      </c>
      <c r="BE5" s="134">
        <v>84</v>
      </c>
      <c r="BF5" s="134">
        <v>36</v>
      </c>
      <c r="BG5" s="134">
        <v>207</v>
      </c>
      <c r="BH5" s="134"/>
      <c r="BI5" s="134"/>
      <c r="BJ5" s="134">
        <v>30</v>
      </c>
      <c r="BK5" s="134">
        <v>228.07558542999999</v>
      </c>
      <c r="BL5" s="134">
        <v>44.485243939999997</v>
      </c>
      <c r="BM5" s="134">
        <v>8.4822353499999998</v>
      </c>
      <c r="BN5" s="134">
        <v>175.10810613999999</v>
      </c>
      <c r="BO5" s="134">
        <v>89</v>
      </c>
      <c r="BP5" s="134">
        <v>89</v>
      </c>
      <c r="BQ5" s="134"/>
      <c r="BR5" s="142">
        <v>1</v>
      </c>
      <c r="BS5" s="180">
        <f>+'PPP&amp;EX'!E11</f>
        <v>0.79454000000000002</v>
      </c>
    </row>
    <row r="6" spans="1:71" x14ac:dyDescent="0.25">
      <c r="A6" s="86" t="s">
        <v>3</v>
      </c>
      <c r="B6" s="86"/>
      <c r="C6" s="134">
        <v>5517919</v>
      </c>
      <c r="D6" s="134">
        <v>2714000</v>
      </c>
      <c r="E6" s="134">
        <v>10970</v>
      </c>
      <c r="F6" s="134">
        <v>1590</v>
      </c>
      <c r="G6" s="134">
        <v>9380</v>
      </c>
      <c r="H6" s="134">
        <v>2230</v>
      </c>
      <c r="I6" s="134"/>
      <c r="J6" s="134"/>
      <c r="K6" s="134">
        <v>7150</v>
      </c>
      <c r="L6" s="134"/>
      <c r="M6" s="134"/>
      <c r="N6" s="134">
        <v>850</v>
      </c>
      <c r="O6" s="134">
        <v>690</v>
      </c>
      <c r="P6" s="134"/>
      <c r="Q6" s="134">
        <v>14666</v>
      </c>
      <c r="R6" s="134"/>
      <c r="S6" s="134"/>
      <c r="T6" s="134">
        <v>3597</v>
      </c>
      <c r="U6" s="134"/>
      <c r="V6" s="134"/>
      <c r="W6" s="134">
        <v>1952148</v>
      </c>
      <c r="X6" s="134">
        <v>899414</v>
      </c>
      <c r="Y6" s="134"/>
      <c r="Z6" s="134"/>
      <c r="AA6" s="134">
        <v>1052734</v>
      </c>
      <c r="AB6" s="134"/>
      <c r="AC6" s="134"/>
      <c r="AD6" s="134">
        <v>1931</v>
      </c>
      <c r="AE6" s="134">
        <v>83</v>
      </c>
      <c r="AF6" s="134">
        <v>323</v>
      </c>
      <c r="AG6" s="134">
        <v>291</v>
      </c>
      <c r="AH6" s="134">
        <v>32</v>
      </c>
      <c r="AI6" s="134">
        <v>416</v>
      </c>
      <c r="AJ6" s="134"/>
      <c r="AK6" s="134"/>
      <c r="AL6" s="134">
        <v>153</v>
      </c>
      <c r="AM6" s="134">
        <v>1737</v>
      </c>
      <c r="AN6" s="134">
        <v>405</v>
      </c>
      <c r="AO6" s="134">
        <v>434</v>
      </c>
      <c r="AP6" s="134">
        <v>3</v>
      </c>
      <c r="AQ6" s="134">
        <v>888</v>
      </c>
      <c r="AR6" s="134">
        <v>7</v>
      </c>
      <c r="AS6" s="134">
        <v>1529</v>
      </c>
      <c r="AT6" s="134">
        <v>117</v>
      </c>
      <c r="AU6" s="134">
        <v>724</v>
      </c>
      <c r="AV6" s="134">
        <v>268</v>
      </c>
      <c r="AW6" s="134">
        <v>605</v>
      </c>
      <c r="AX6" s="134">
        <v>23</v>
      </c>
      <c r="AY6" s="134">
        <v>550</v>
      </c>
      <c r="AZ6" s="134"/>
      <c r="BA6" s="134">
        <v>1046</v>
      </c>
      <c r="BB6" s="134">
        <v>141</v>
      </c>
      <c r="BC6" s="134">
        <v>2157</v>
      </c>
      <c r="BD6" s="134">
        <v>1699</v>
      </c>
      <c r="BE6" s="134"/>
      <c r="BF6" s="134"/>
      <c r="BG6" s="134">
        <v>458</v>
      </c>
      <c r="BH6" s="134"/>
      <c r="BI6" s="134"/>
      <c r="BJ6" s="134"/>
      <c r="BK6" s="134">
        <v>2487</v>
      </c>
      <c r="BL6" s="134">
        <v>1778</v>
      </c>
      <c r="BM6" s="134">
        <v>172</v>
      </c>
      <c r="BN6" s="134">
        <v>537</v>
      </c>
      <c r="BO6" s="134">
        <v>523</v>
      </c>
      <c r="BP6" s="134">
        <v>523</v>
      </c>
      <c r="BQ6" s="134"/>
      <c r="BR6" s="142">
        <v>1</v>
      </c>
      <c r="BS6" s="180">
        <f>+'PPP&amp;EX'!E12</f>
        <v>1.25908</v>
      </c>
    </row>
    <row r="7" spans="1:71" x14ac:dyDescent="0.25">
      <c r="A7" s="86" t="s">
        <v>4</v>
      </c>
      <c r="B7" s="86"/>
      <c r="C7" s="134">
        <v>356991</v>
      </c>
      <c r="D7" s="134">
        <v>137304</v>
      </c>
      <c r="E7" s="134">
        <v>519</v>
      </c>
      <c r="F7" s="134">
        <v>47</v>
      </c>
      <c r="G7" s="134">
        <v>472</v>
      </c>
      <c r="H7" s="134">
        <v>61</v>
      </c>
      <c r="I7" s="134">
        <v>26</v>
      </c>
      <c r="J7" s="134">
        <v>34</v>
      </c>
      <c r="K7" s="134">
        <v>411</v>
      </c>
      <c r="L7" s="134">
        <v>305</v>
      </c>
      <c r="M7" s="134">
        <v>106</v>
      </c>
      <c r="N7" s="134">
        <v>63</v>
      </c>
      <c r="O7" s="134">
        <v>176</v>
      </c>
      <c r="P7" s="134"/>
      <c r="Q7" s="134">
        <v>891</v>
      </c>
      <c r="R7" s="134">
        <v>860</v>
      </c>
      <c r="S7" s="134">
        <v>31</v>
      </c>
      <c r="T7" s="134">
        <v>323</v>
      </c>
      <c r="U7" s="134">
        <v>318</v>
      </c>
      <c r="V7" s="134">
        <v>5</v>
      </c>
      <c r="W7" s="134">
        <v>36556</v>
      </c>
      <c r="X7" s="134">
        <v>22597</v>
      </c>
      <c r="Y7" s="134">
        <v>18455</v>
      </c>
      <c r="Z7" s="134">
        <v>4142</v>
      </c>
      <c r="AA7" s="134">
        <v>13959</v>
      </c>
      <c r="AB7" s="134">
        <v>8836</v>
      </c>
      <c r="AC7" s="134">
        <v>5123</v>
      </c>
      <c r="AD7" s="134">
        <v>180</v>
      </c>
      <c r="AE7" s="134">
        <v>4</v>
      </c>
      <c r="AF7" s="134">
        <v>123</v>
      </c>
      <c r="AG7" s="134">
        <v>47</v>
      </c>
      <c r="AH7" s="134">
        <v>76</v>
      </c>
      <c r="AI7" s="134">
        <v>223</v>
      </c>
      <c r="AJ7" s="134">
        <v>217</v>
      </c>
      <c r="AK7" s="134">
        <v>6</v>
      </c>
      <c r="AL7" s="134">
        <v>81</v>
      </c>
      <c r="AM7" s="134">
        <v>138</v>
      </c>
      <c r="AN7" s="134">
        <v>64</v>
      </c>
      <c r="AO7" s="134">
        <v>1</v>
      </c>
      <c r="AP7" s="134">
        <v>1</v>
      </c>
      <c r="AQ7" s="134">
        <v>72</v>
      </c>
      <c r="AR7" s="134"/>
      <c r="AS7" s="134">
        <v>103</v>
      </c>
      <c r="AT7" s="134">
        <v>1</v>
      </c>
      <c r="AU7" s="134">
        <v>8</v>
      </c>
      <c r="AV7" s="134">
        <v>43</v>
      </c>
      <c r="AW7" s="134">
        <v>45</v>
      </c>
      <c r="AX7" s="134">
        <v>41</v>
      </c>
      <c r="AY7" s="134">
        <v>9</v>
      </c>
      <c r="AZ7" s="134">
        <v>52</v>
      </c>
      <c r="BA7" s="134">
        <v>6</v>
      </c>
      <c r="BB7" s="134">
        <v>70</v>
      </c>
      <c r="BC7" s="134">
        <v>100</v>
      </c>
      <c r="BD7" s="134">
        <v>1</v>
      </c>
      <c r="BE7" s="134"/>
      <c r="BF7" s="134"/>
      <c r="BG7" s="134">
        <v>99</v>
      </c>
      <c r="BH7" s="134">
        <v>46</v>
      </c>
      <c r="BI7" s="134">
        <v>53</v>
      </c>
      <c r="BJ7" s="134"/>
      <c r="BK7" s="134">
        <v>26431</v>
      </c>
      <c r="BL7" s="134">
        <v>12562</v>
      </c>
      <c r="BM7" s="134">
        <v>5118</v>
      </c>
      <c r="BN7" s="134">
        <v>8751</v>
      </c>
      <c r="BO7" s="134">
        <v>11269</v>
      </c>
      <c r="BP7" s="134">
        <v>11269</v>
      </c>
      <c r="BQ7" s="134"/>
      <c r="BR7" s="149">
        <v>127.89</v>
      </c>
      <c r="BS7" s="180">
        <f>+'PPP&amp;EX'!E13</f>
        <v>207.898</v>
      </c>
    </row>
    <row r="8" spans="1:71" x14ac:dyDescent="0.25">
      <c r="A8" s="86" t="s">
        <v>5</v>
      </c>
      <c r="B8" s="86"/>
      <c r="C8" s="134">
        <v>1919968</v>
      </c>
      <c r="D8" s="134">
        <v>819400</v>
      </c>
      <c r="E8" s="134">
        <v>2799</v>
      </c>
      <c r="F8" s="134">
        <v>349</v>
      </c>
      <c r="G8" s="134">
        <v>2450</v>
      </c>
      <c r="H8" s="134">
        <v>290</v>
      </c>
      <c r="I8" s="134"/>
      <c r="J8" s="134"/>
      <c r="K8" s="134">
        <v>2070</v>
      </c>
      <c r="L8" s="134"/>
      <c r="M8" s="134"/>
      <c r="N8" s="134">
        <v>198</v>
      </c>
      <c r="O8" s="134">
        <v>563</v>
      </c>
      <c r="P8" s="134">
        <v>2070</v>
      </c>
      <c r="Q8" s="134">
        <v>6548</v>
      </c>
      <c r="R8" s="134">
        <v>6178</v>
      </c>
      <c r="S8" s="134">
        <v>213</v>
      </c>
      <c r="T8" s="134"/>
      <c r="U8" s="134"/>
      <c r="V8" s="134"/>
      <c r="W8" s="134">
        <v>357488</v>
      </c>
      <c r="X8" s="134"/>
      <c r="Y8" s="134"/>
      <c r="Z8" s="134"/>
      <c r="AA8" s="134"/>
      <c r="AB8" s="134"/>
      <c r="AC8" s="134"/>
      <c r="AD8" s="134">
        <v>1756</v>
      </c>
      <c r="AE8" s="134"/>
      <c r="AF8" s="134">
        <v>262</v>
      </c>
      <c r="AG8" s="134">
        <v>161</v>
      </c>
      <c r="AH8" s="134">
        <v>101</v>
      </c>
      <c r="AI8" s="134">
        <v>183</v>
      </c>
      <c r="AJ8" s="134">
        <v>165</v>
      </c>
      <c r="AK8" s="134">
        <v>18</v>
      </c>
      <c r="AL8" s="134"/>
      <c r="AM8" s="134">
        <v>526</v>
      </c>
      <c r="AN8" s="134">
        <v>119</v>
      </c>
      <c r="AO8" s="134">
        <v>18</v>
      </c>
      <c r="AP8" s="134">
        <v>10</v>
      </c>
      <c r="AQ8" s="134">
        <v>356</v>
      </c>
      <c r="AR8" s="134">
        <v>24</v>
      </c>
      <c r="AS8" s="134"/>
      <c r="AT8" s="134">
        <v>105</v>
      </c>
      <c r="AU8" s="134">
        <v>65</v>
      </c>
      <c r="AV8" s="134">
        <v>48</v>
      </c>
      <c r="AW8" s="134">
        <v>308</v>
      </c>
      <c r="AX8" s="134"/>
      <c r="AY8" s="134"/>
      <c r="AZ8" s="134"/>
      <c r="BA8" s="134"/>
      <c r="BB8" s="134"/>
      <c r="BC8" s="134">
        <v>657</v>
      </c>
      <c r="BD8" s="134">
        <v>210</v>
      </c>
      <c r="BE8" s="134">
        <v>121</v>
      </c>
      <c r="BF8" s="134">
        <v>40</v>
      </c>
      <c r="BG8" s="134">
        <v>269</v>
      </c>
      <c r="BH8" s="134"/>
      <c r="BI8" s="134"/>
      <c r="BJ8" s="134">
        <v>17</v>
      </c>
      <c r="BK8" s="134">
        <v>329</v>
      </c>
      <c r="BL8" s="134">
        <v>237</v>
      </c>
      <c r="BM8" s="134">
        <v>22</v>
      </c>
      <c r="BN8" s="134">
        <v>70</v>
      </c>
      <c r="BO8" s="134">
        <v>78</v>
      </c>
      <c r="BP8" s="134">
        <v>78</v>
      </c>
      <c r="BQ8" s="134"/>
      <c r="BR8" s="142">
        <v>1</v>
      </c>
      <c r="BS8" s="180">
        <f>+'PPP&amp;EX'!E14</f>
        <v>0.72253299999999998</v>
      </c>
    </row>
    <row r="9" spans="1:71" x14ac:dyDescent="0.25">
      <c r="A9" s="86" t="s">
        <v>6</v>
      </c>
      <c r="B9" s="86"/>
      <c r="C9" s="134">
        <v>2794184</v>
      </c>
      <c r="D9" s="134">
        <v>1321700</v>
      </c>
      <c r="E9" s="134">
        <v>4590.4409999999998</v>
      </c>
      <c r="F9" s="134">
        <v>293.58100000000002</v>
      </c>
      <c r="G9" s="134">
        <v>4308.3159999999998</v>
      </c>
      <c r="H9" s="134">
        <v>532.19799999999998</v>
      </c>
      <c r="I9" s="134">
        <v>374.46499999999997</v>
      </c>
      <c r="J9" s="134">
        <v>157.71799999999999</v>
      </c>
      <c r="K9" s="134">
        <v>3764.67</v>
      </c>
      <c r="L9" s="134">
        <v>1775.2349999999999</v>
      </c>
      <c r="M9" s="134">
        <v>665.005</v>
      </c>
      <c r="N9" s="134">
        <v>1478.6690000000001</v>
      </c>
      <c r="O9" s="134">
        <v>1335.924</v>
      </c>
      <c r="P9" s="134">
        <v>2107.1990000000001</v>
      </c>
      <c r="Q9" s="134">
        <v>8532.7999999999993</v>
      </c>
      <c r="R9" s="134">
        <v>8489</v>
      </c>
      <c r="S9" s="134">
        <v>43.9</v>
      </c>
      <c r="T9" s="134"/>
      <c r="U9" s="134"/>
      <c r="V9" s="134"/>
      <c r="W9" s="134">
        <v>306183</v>
      </c>
      <c r="X9" s="134">
        <v>129203</v>
      </c>
      <c r="Y9" s="134"/>
      <c r="Z9" s="134"/>
      <c r="AA9" s="134">
        <v>176980</v>
      </c>
      <c r="AB9" s="134"/>
      <c r="AC9" s="134"/>
      <c r="AD9" s="134">
        <v>3978</v>
      </c>
      <c r="AE9" s="134">
        <v>13.1</v>
      </c>
      <c r="AF9" s="134">
        <v>426.548</v>
      </c>
      <c r="AG9" s="134">
        <v>315.88900000000001</v>
      </c>
      <c r="AH9" s="134">
        <v>110.65900000000001</v>
      </c>
      <c r="AI9" s="134">
        <v>576.79999999999995</v>
      </c>
      <c r="AJ9" s="134">
        <v>546.4</v>
      </c>
      <c r="AK9" s="134">
        <v>30.4</v>
      </c>
      <c r="AL9" s="134"/>
      <c r="AM9" s="134">
        <v>788.7</v>
      </c>
      <c r="AN9" s="134">
        <v>132.5</v>
      </c>
      <c r="AO9" s="134">
        <v>22.6</v>
      </c>
      <c r="AP9" s="134">
        <v>47.7</v>
      </c>
      <c r="AQ9" s="134">
        <v>580.1</v>
      </c>
      <c r="AR9" s="134">
        <v>5.7</v>
      </c>
      <c r="AS9" s="134">
        <v>742</v>
      </c>
      <c r="AT9" s="134">
        <v>42.73</v>
      </c>
      <c r="AU9" s="134">
        <v>152.62899999999999</v>
      </c>
      <c r="AV9" s="134">
        <v>226.25</v>
      </c>
      <c r="AW9" s="134">
        <v>367.13400000000001</v>
      </c>
      <c r="AX9" s="134"/>
      <c r="AY9" s="134"/>
      <c r="AZ9" s="134"/>
      <c r="BA9" s="134"/>
      <c r="BB9" s="134"/>
      <c r="BC9" s="134">
        <v>676.2</v>
      </c>
      <c r="BD9" s="134">
        <v>350.2</v>
      </c>
      <c r="BE9" s="134">
        <v>0.4</v>
      </c>
      <c r="BF9" s="134">
        <v>57.6</v>
      </c>
      <c r="BG9" s="134">
        <v>258.8</v>
      </c>
      <c r="BH9" s="134"/>
      <c r="BI9" s="134">
        <v>258.8</v>
      </c>
      <c r="BJ9" s="134">
        <v>9.1999999999999993</v>
      </c>
      <c r="BK9" s="134">
        <v>432</v>
      </c>
      <c r="BL9" s="134">
        <v>303.89999999999998</v>
      </c>
      <c r="BM9" s="134">
        <v>34.5</v>
      </c>
      <c r="BN9" s="134">
        <v>93.3</v>
      </c>
      <c r="BO9" s="134">
        <v>80.599999999999994</v>
      </c>
      <c r="BP9" s="134">
        <v>80.599999999999994</v>
      </c>
      <c r="BQ9" s="134"/>
      <c r="BR9" s="142">
        <v>1</v>
      </c>
      <c r="BS9" s="180">
        <f>+'PPP&amp;EX'!E15</f>
        <v>0.65866000000000002</v>
      </c>
    </row>
    <row r="10" spans="1:71" x14ac:dyDescent="0.25">
      <c r="A10" s="86" t="s">
        <v>7</v>
      </c>
      <c r="B10" s="86"/>
      <c r="C10" s="134">
        <v>5328212</v>
      </c>
      <c r="D10" s="134">
        <v>2439242</v>
      </c>
      <c r="E10" s="134">
        <v>7828.0710000000008</v>
      </c>
      <c r="F10" s="134">
        <v>1740.4159999999999</v>
      </c>
      <c r="G10" s="134">
        <v>6087.6550000000007</v>
      </c>
      <c r="H10" s="134">
        <v>366.76100000000002</v>
      </c>
      <c r="I10" s="134">
        <v>225.69300000000001</v>
      </c>
      <c r="J10" s="134">
        <v>141.06800000000001</v>
      </c>
      <c r="K10" s="134">
        <v>5720.8940000000002</v>
      </c>
      <c r="L10" s="134">
        <v>4304.0839999999998</v>
      </c>
      <c r="M10" s="134">
        <v>1416.81</v>
      </c>
      <c r="N10" s="134">
        <v>793.55615397218571</v>
      </c>
      <c r="O10" s="134">
        <v>755.24300000000005</v>
      </c>
      <c r="P10" s="134" t="s">
        <v>149</v>
      </c>
      <c r="Q10" s="134">
        <v>14364.561326083651</v>
      </c>
      <c r="R10" s="134">
        <v>13699.741191940328</v>
      </c>
      <c r="S10" s="134">
        <v>664.82013414332391</v>
      </c>
      <c r="T10" s="134">
        <v>5092.758665583835</v>
      </c>
      <c r="U10" s="134">
        <v>4980.2644125838351</v>
      </c>
      <c r="V10" s="134">
        <v>112.494253</v>
      </c>
      <c r="W10" s="134">
        <v>270907.41112421144</v>
      </c>
      <c r="X10" s="134">
        <v>191316.42273080937</v>
      </c>
      <c r="Y10" s="134">
        <v>143269.50128406758</v>
      </c>
      <c r="Z10" s="134">
        <v>48046.921446741791</v>
      </c>
      <c r="AA10" s="134">
        <v>79590.988393402091</v>
      </c>
      <c r="AB10" s="134">
        <v>67834.016789214933</v>
      </c>
      <c r="AC10" s="134">
        <v>11756.971604187158</v>
      </c>
      <c r="AD10" s="134">
        <v>4951.1276844153845</v>
      </c>
      <c r="AE10" s="134">
        <v>199.80231692307692</v>
      </c>
      <c r="AF10" s="134">
        <v>565.31600000000003</v>
      </c>
      <c r="AG10" s="134">
        <v>328.68099999999998</v>
      </c>
      <c r="AH10" s="134">
        <v>236.63499999999999</v>
      </c>
      <c r="AI10" s="134">
        <v>1511.1224960766947</v>
      </c>
      <c r="AJ10" s="134">
        <v>1387.366573037637</v>
      </c>
      <c r="AK10" s="134">
        <v>123.75592303905707</v>
      </c>
      <c r="AL10" s="134">
        <v>430.13795500000003</v>
      </c>
      <c r="AM10" s="134">
        <v>2284.7829999999994</v>
      </c>
      <c r="AN10" s="134">
        <v>525.37300000000005</v>
      </c>
      <c r="AO10" s="134">
        <v>606.78300000000002</v>
      </c>
      <c r="AP10" s="134">
        <v>37.899000000000001</v>
      </c>
      <c r="AQ10" s="134">
        <v>1099.8</v>
      </c>
      <c r="AR10" s="134">
        <v>14.928000000000001</v>
      </c>
      <c r="AS10" s="134">
        <v>2079.0329999999999</v>
      </c>
      <c r="AT10" s="134">
        <v>236.53853459715606</v>
      </c>
      <c r="AU10" s="134">
        <v>532.23510047393358</v>
      </c>
      <c r="AV10" s="134">
        <v>767.35836492890996</v>
      </c>
      <c r="AW10" s="134">
        <v>748.65099999999995</v>
      </c>
      <c r="AX10" s="134">
        <v>20.123999999999999</v>
      </c>
      <c r="AY10" s="134">
        <v>653.13063507108927</v>
      </c>
      <c r="AZ10" s="134">
        <v>637.80136492890995</v>
      </c>
      <c r="BA10" s="134">
        <v>538.16999999999996</v>
      </c>
      <c r="BB10" s="134">
        <v>455.68099999999998</v>
      </c>
      <c r="BC10" s="134">
        <v>2202.4799000000003</v>
      </c>
      <c r="BD10" s="134">
        <v>721.98057454906495</v>
      </c>
      <c r="BE10" s="134">
        <v>244.56399999999999</v>
      </c>
      <c r="BF10" s="134">
        <v>468.65100000000001</v>
      </c>
      <c r="BG10" s="134">
        <v>767.28432545093506</v>
      </c>
      <c r="BH10" s="134">
        <v>2.2040000000000002</v>
      </c>
      <c r="BI10" s="134">
        <v>765.08032545093511</v>
      </c>
      <c r="BJ10" s="134"/>
      <c r="BK10" s="134">
        <v>32613.658246661395</v>
      </c>
      <c r="BL10" s="134">
        <v>19191.698146414408</v>
      </c>
      <c r="BM10" s="134">
        <v>1761.3791381719152</v>
      </c>
      <c r="BN10" s="134">
        <v>11660.58096207507</v>
      </c>
      <c r="BO10" s="134">
        <v>11062.814742789998</v>
      </c>
      <c r="BP10" s="134">
        <v>9723.5807427899981</v>
      </c>
      <c r="BQ10" s="134">
        <v>1339.2339999999999</v>
      </c>
      <c r="BR10" s="144">
        <v>9.5975000000000001</v>
      </c>
      <c r="BS10" s="180">
        <f>+'PPP&amp;EX'!E16</f>
        <v>14.1342</v>
      </c>
    </row>
    <row r="11" spans="1:71" x14ac:dyDescent="0.25">
      <c r="A11" s="86" t="s">
        <v>8</v>
      </c>
      <c r="B11" s="86"/>
      <c r="C11" s="134">
        <v>10230185</v>
      </c>
      <c r="D11" s="134">
        <v>4657395</v>
      </c>
      <c r="E11" s="134">
        <v>14317</v>
      </c>
      <c r="F11" s="134"/>
      <c r="G11" s="134">
        <v>14317</v>
      </c>
      <c r="H11" s="134">
        <v>1670</v>
      </c>
      <c r="I11" s="134">
        <v>1031</v>
      </c>
      <c r="J11" s="134">
        <v>639</v>
      </c>
      <c r="K11" s="134">
        <v>12647</v>
      </c>
      <c r="L11" s="134">
        <v>9547</v>
      </c>
      <c r="M11" s="134">
        <v>3100</v>
      </c>
      <c r="N11" s="134">
        <v>1656</v>
      </c>
      <c r="O11" s="134">
        <v>3223</v>
      </c>
      <c r="P11" s="134">
        <v>8709</v>
      </c>
      <c r="Q11" s="134">
        <v>34605</v>
      </c>
      <c r="R11" s="134">
        <v>33848</v>
      </c>
      <c r="S11" s="134">
        <v>757</v>
      </c>
      <c r="T11" s="134">
        <v>10166</v>
      </c>
      <c r="U11" s="134">
        <v>10009</v>
      </c>
      <c r="V11" s="134">
        <v>157</v>
      </c>
      <c r="W11" s="134">
        <v>1063654.1459999999</v>
      </c>
      <c r="X11" s="134">
        <v>740263</v>
      </c>
      <c r="Y11" s="134"/>
      <c r="Z11" s="134"/>
      <c r="AA11" s="134">
        <v>323391</v>
      </c>
      <c r="AB11" s="134"/>
      <c r="AC11" s="134"/>
      <c r="AD11" s="134">
        <v>8192</v>
      </c>
      <c r="AE11" s="134">
        <v>510</v>
      </c>
      <c r="AF11" s="134">
        <v>2160</v>
      </c>
      <c r="AG11" s="134">
        <v>891</v>
      </c>
      <c r="AH11" s="134">
        <v>1269</v>
      </c>
      <c r="AI11" s="134">
        <v>5713</v>
      </c>
      <c r="AJ11" s="134">
        <v>5477</v>
      </c>
      <c r="AK11" s="134">
        <v>236</v>
      </c>
      <c r="AL11" s="134">
        <v>1764</v>
      </c>
      <c r="AM11" s="134">
        <v>3974</v>
      </c>
      <c r="AN11" s="134">
        <v>624</v>
      </c>
      <c r="AO11" s="134">
        <v>675</v>
      </c>
      <c r="AP11" s="134">
        <v>7</v>
      </c>
      <c r="AQ11" s="134">
        <v>2660</v>
      </c>
      <c r="AR11" s="134">
        <v>8</v>
      </c>
      <c r="AS11" s="134">
        <v>3780</v>
      </c>
      <c r="AT11" s="134">
        <v>266</v>
      </c>
      <c r="AU11" s="134">
        <v>472</v>
      </c>
      <c r="AV11" s="134">
        <v>292</v>
      </c>
      <c r="AW11" s="134">
        <v>2799</v>
      </c>
      <c r="AX11" s="134">
        <v>116.247</v>
      </c>
      <c r="AY11" s="134">
        <v>525</v>
      </c>
      <c r="AZ11" s="134">
        <v>1475</v>
      </c>
      <c r="BA11" s="134">
        <v>158</v>
      </c>
      <c r="BB11" s="134">
        <v>1808</v>
      </c>
      <c r="BC11" s="134">
        <v>5198</v>
      </c>
      <c r="BD11" s="134">
        <v>2431</v>
      </c>
      <c r="BE11" s="134">
        <v>366</v>
      </c>
      <c r="BF11" s="134">
        <v>518</v>
      </c>
      <c r="BG11" s="134">
        <v>1283</v>
      </c>
      <c r="BH11" s="134">
        <v>116</v>
      </c>
      <c r="BI11" s="134">
        <v>1167</v>
      </c>
      <c r="BJ11" s="134">
        <v>599</v>
      </c>
      <c r="BK11" s="134">
        <v>47496</v>
      </c>
      <c r="BL11" s="134">
        <v>30725</v>
      </c>
      <c r="BM11" s="134">
        <v>4509</v>
      </c>
      <c r="BN11" s="134">
        <v>12262</v>
      </c>
      <c r="BO11" s="134">
        <v>15480</v>
      </c>
      <c r="BP11" s="134">
        <v>15480</v>
      </c>
      <c r="BQ11" s="134"/>
      <c r="BR11" s="144">
        <v>10.2583</v>
      </c>
      <c r="BS11" s="180">
        <f>+'PPP&amp;EX'!E17</f>
        <v>13.075100000000001</v>
      </c>
    </row>
    <row r="14" spans="1:71" x14ac:dyDescent="0.25">
      <c r="BR14" s="143"/>
      <c r="BS14" s="143"/>
    </row>
    <row r="15" spans="1:71" x14ac:dyDescent="0.25">
      <c r="BR15" s="142"/>
      <c r="BS15" s="142"/>
    </row>
    <row r="16" spans="1:71" x14ac:dyDescent="0.25">
      <c r="BR16" s="142"/>
      <c r="BS16" s="143"/>
    </row>
    <row r="17" spans="70:71" x14ac:dyDescent="0.25">
      <c r="BR17" s="149"/>
      <c r="BS17" s="145"/>
    </row>
    <row r="18" spans="70:71" x14ac:dyDescent="0.25">
      <c r="BR18" s="142"/>
      <c r="BS18" s="142"/>
    </row>
    <row r="19" spans="70:71" x14ac:dyDescent="0.25">
      <c r="BR19" s="142"/>
      <c r="BS19" s="142"/>
    </row>
    <row r="20" spans="70:71" x14ac:dyDescent="0.25">
      <c r="BR20" s="144"/>
      <c r="BS20" s="144"/>
    </row>
    <row r="21" spans="70:71" x14ac:dyDescent="0.25">
      <c r="BR21" s="144"/>
      <c r="BS21" s="1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65CCD-5D63-4317-B739-9A1365B5DEC9}">
  <dimension ref="A2:BS20"/>
  <sheetViews>
    <sheetView topLeftCell="AA1" workbookViewId="0">
      <selection activeCell="I29" sqref="I29"/>
    </sheetView>
  </sheetViews>
  <sheetFormatPr defaultRowHeight="15" x14ac:dyDescent="0.25"/>
  <cols>
    <col min="2" max="2" width="8.85546875" customWidth="1"/>
    <col min="3" max="3" width="12.42578125" customWidth="1"/>
  </cols>
  <sheetData>
    <row r="2" spans="1:71" x14ac:dyDescent="0.25">
      <c r="A2" s="86"/>
      <c r="B2" s="87" t="s">
        <v>47</v>
      </c>
      <c r="C2" s="88" t="s">
        <v>49</v>
      </c>
      <c r="D2" s="88" t="s">
        <v>50</v>
      </c>
      <c r="E2" s="89" t="s">
        <v>10</v>
      </c>
      <c r="F2" s="90" t="s">
        <v>11</v>
      </c>
      <c r="G2" s="90" t="s">
        <v>12</v>
      </c>
      <c r="H2" s="89" t="s">
        <v>13</v>
      </c>
      <c r="I2" s="89" t="s">
        <v>14</v>
      </c>
      <c r="J2" s="89" t="s">
        <v>15</v>
      </c>
      <c r="K2" s="90" t="s">
        <v>58</v>
      </c>
      <c r="L2" s="89" t="s">
        <v>60</v>
      </c>
      <c r="M2" s="89" t="s">
        <v>61</v>
      </c>
      <c r="N2" s="89" t="s">
        <v>62</v>
      </c>
      <c r="O2" s="89" t="s">
        <v>64</v>
      </c>
      <c r="P2" s="89" t="s">
        <v>66</v>
      </c>
      <c r="Q2" s="91" t="s">
        <v>68</v>
      </c>
      <c r="R2" s="91" t="s">
        <v>70</v>
      </c>
      <c r="S2" s="91" t="s">
        <v>72</v>
      </c>
      <c r="T2" s="91" t="s">
        <v>74</v>
      </c>
      <c r="U2" s="91" t="s">
        <v>76</v>
      </c>
      <c r="V2" s="91" t="s">
        <v>77</v>
      </c>
      <c r="W2" s="91" t="s">
        <v>78</v>
      </c>
      <c r="X2" s="91" t="s">
        <v>80</v>
      </c>
      <c r="Y2" s="91" t="s">
        <v>82</v>
      </c>
      <c r="Z2" s="91" t="s">
        <v>83</v>
      </c>
      <c r="AA2" s="91" t="s">
        <v>84</v>
      </c>
      <c r="AB2" s="91" t="s">
        <v>86</v>
      </c>
      <c r="AC2" s="91" t="s">
        <v>87</v>
      </c>
      <c r="AD2" s="91" t="s">
        <v>88</v>
      </c>
      <c r="AE2" s="91" t="s">
        <v>90</v>
      </c>
      <c r="AF2" s="92" t="s">
        <v>17</v>
      </c>
      <c r="AG2" s="92" t="s">
        <v>18</v>
      </c>
      <c r="AH2" s="92" t="s">
        <v>19</v>
      </c>
      <c r="AI2" s="93" t="s">
        <v>95</v>
      </c>
      <c r="AJ2" s="93" t="s">
        <v>97</v>
      </c>
      <c r="AK2" s="93" t="s">
        <v>98</v>
      </c>
      <c r="AL2" s="93" t="s">
        <v>99</v>
      </c>
      <c r="AM2" s="94" t="s">
        <v>101</v>
      </c>
      <c r="AN2" s="94" t="s">
        <v>20</v>
      </c>
      <c r="AO2" s="94" t="s">
        <v>21</v>
      </c>
      <c r="AP2" s="94" t="s">
        <v>22</v>
      </c>
      <c r="AQ2" s="94" t="s">
        <v>23</v>
      </c>
      <c r="AR2" s="94" t="s">
        <v>24</v>
      </c>
      <c r="AS2" s="94" t="s">
        <v>108</v>
      </c>
      <c r="AT2" s="95" t="s">
        <v>26</v>
      </c>
      <c r="AU2" s="95" t="s">
        <v>27</v>
      </c>
      <c r="AV2" s="95" t="s">
        <v>112</v>
      </c>
      <c r="AW2" s="95" t="s">
        <v>114</v>
      </c>
      <c r="AX2" s="95" t="s">
        <v>116</v>
      </c>
      <c r="AY2" s="96" t="s">
        <v>118</v>
      </c>
      <c r="AZ2" s="96" t="s">
        <v>120</v>
      </c>
      <c r="BA2" s="96" t="s">
        <v>122</v>
      </c>
      <c r="BB2" s="96" t="s">
        <v>124</v>
      </c>
      <c r="BC2" s="97" t="s">
        <v>28</v>
      </c>
      <c r="BD2" s="97" t="s">
        <v>127</v>
      </c>
      <c r="BE2" s="97" t="s">
        <v>128</v>
      </c>
      <c r="BF2" s="97" t="s">
        <v>130</v>
      </c>
      <c r="BG2" s="97" t="s">
        <v>132</v>
      </c>
      <c r="BH2" s="97" t="s">
        <v>134</v>
      </c>
      <c r="BI2" s="97" t="s">
        <v>136</v>
      </c>
      <c r="BJ2" s="97" t="s">
        <v>138</v>
      </c>
      <c r="BK2" s="98" t="s">
        <v>29</v>
      </c>
      <c r="BL2" s="98" t="s">
        <v>36</v>
      </c>
      <c r="BM2" s="98" t="s">
        <v>40</v>
      </c>
      <c r="BN2" s="98" t="s">
        <v>143</v>
      </c>
      <c r="BO2" s="99" t="s">
        <v>42</v>
      </c>
      <c r="BP2" s="99" t="s">
        <v>44</v>
      </c>
      <c r="BQ2" s="99" t="s">
        <v>147</v>
      </c>
      <c r="BR2" s="100" t="s">
        <v>151</v>
      </c>
      <c r="BS2" s="101" t="s">
        <v>152</v>
      </c>
    </row>
    <row r="3" spans="1:71" x14ac:dyDescent="0.25">
      <c r="A3" s="86"/>
      <c r="B3" s="102" t="s">
        <v>48</v>
      </c>
      <c r="C3" s="103" t="s">
        <v>0</v>
      </c>
      <c r="D3" s="103" t="s">
        <v>51</v>
      </c>
      <c r="E3" s="104" t="s">
        <v>52</v>
      </c>
      <c r="F3" s="105" t="s">
        <v>53</v>
      </c>
      <c r="G3" s="105" t="s">
        <v>54</v>
      </c>
      <c r="H3" s="106" t="s">
        <v>55</v>
      </c>
      <c r="I3" s="107" t="s">
        <v>56</v>
      </c>
      <c r="J3" s="108" t="s">
        <v>57</v>
      </c>
      <c r="K3" s="109" t="s">
        <v>59</v>
      </c>
      <c r="L3" s="107" t="s">
        <v>56</v>
      </c>
      <c r="M3" s="108" t="s">
        <v>57</v>
      </c>
      <c r="N3" s="110" t="s">
        <v>63</v>
      </c>
      <c r="O3" s="107" t="s">
        <v>65</v>
      </c>
      <c r="P3" s="107" t="s">
        <v>67</v>
      </c>
      <c r="Q3" s="111" t="s">
        <v>69</v>
      </c>
      <c r="R3" s="112" t="s">
        <v>71</v>
      </c>
      <c r="S3" s="112" t="s">
        <v>73</v>
      </c>
      <c r="T3" s="111" t="s">
        <v>75</v>
      </c>
      <c r="U3" s="112" t="s">
        <v>71</v>
      </c>
      <c r="V3" s="112" t="s">
        <v>73</v>
      </c>
      <c r="W3" s="111" t="s">
        <v>79</v>
      </c>
      <c r="X3" s="113" t="s">
        <v>81</v>
      </c>
      <c r="Y3" s="114" t="s">
        <v>56</v>
      </c>
      <c r="Z3" s="114" t="s">
        <v>57</v>
      </c>
      <c r="AA3" s="113" t="s">
        <v>85</v>
      </c>
      <c r="AB3" s="114" t="s">
        <v>56</v>
      </c>
      <c r="AC3" s="114" t="s">
        <v>57</v>
      </c>
      <c r="AD3" s="111" t="s">
        <v>89</v>
      </c>
      <c r="AE3" s="111" t="s">
        <v>91</v>
      </c>
      <c r="AF3" s="115" t="s">
        <v>92</v>
      </c>
      <c r="AG3" s="116" t="s">
        <v>93</v>
      </c>
      <c r="AH3" s="116" t="s">
        <v>94</v>
      </c>
      <c r="AI3" s="117" t="s">
        <v>96</v>
      </c>
      <c r="AJ3" s="118" t="s">
        <v>71</v>
      </c>
      <c r="AK3" s="118" t="s">
        <v>73</v>
      </c>
      <c r="AL3" s="117" t="s">
        <v>100</v>
      </c>
      <c r="AM3" s="119" t="s">
        <v>102</v>
      </c>
      <c r="AN3" s="120" t="s">
        <v>103</v>
      </c>
      <c r="AO3" s="120" t="s">
        <v>104</v>
      </c>
      <c r="AP3" s="120" t="s">
        <v>105</v>
      </c>
      <c r="AQ3" s="120" t="s">
        <v>106</v>
      </c>
      <c r="AR3" s="120" t="s">
        <v>107</v>
      </c>
      <c r="AS3" s="121" t="s">
        <v>109</v>
      </c>
      <c r="AT3" s="122" t="s">
        <v>110</v>
      </c>
      <c r="AU3" s="123" t="s">
        <v>111</v>
      </c>
      <c r="AV3" s="123" t="s">
        <v>113</v>
      </c>
      <c r="AW3" s="123" t="s">
        <v>115</v>
      </c>
      <c r="AX3" s="123" t="s">
        <v>117</v>
      </c>
      <c r="AY3" s="124" t="s">
        <v>119</v>
      </c>
      <c r="AZ3" s="125" t="s">
        <v>121</v>
      </c>
      <c r="BA3" s="125" t="s">
        <v>123</v>
      </c>
      <c r="BB3" s="125" t="s">
        <v>125</v>
      </c>
      <c r="BC3" s="126" t="s">
        <v>126</v>
      </c>
      <c r="BD3" s="127" t="s">
        <v>104</v>
      </c>
      <c r="BE3" s="127" t="s">
        <v>129</v>
      </c>
      <c r="BF3" s="127" t="s">
        <v>131</v>
      </c>
      <c r="BG3" s="127" t="s">
        <v>133</v>
      </c>
      <c r="BH3" s="128" t="s">
        <v>135</v>
      </c>
      <c r="BI3" s="128" t="s">
        <v>137</v>
      </c>
      <c r="BJ3" s="127" t="s">
        <v>139</v>
      </c>
      <c r="BK3" s="129" t="s">
        <v>140</v>
      </c>
      <c r="BL3" s="130" t="s">
        <v>141</v>
      </c>
      <c r="BM3" s="130" t="s">
        <v>142</v>
      </c>
      <c r="BN3" s="130" t="s">
        <v>144</v>
      </c>
      <c r="BO3" s="131" t="s">
        <v>145</v>
      </c>
      <c r="BP3" s="132" t="s">
        <v>146</v>
      </c>
      <c r="BQ3" s="132" t="s">
        <v>148</v>
      </c>
      <c r="BR3" s="133"/>
      <c r="BS3" s="101"/>
    </row>
    <row r="4" spans="1:71" x14ac:dyDescent="0.25">
      <c r="A4" s="86" t="s">
        <v>1</v>
      </c>
      <c r="B4" s="86"/>
      <c r="C4" s="134">
        <v>5781190</v>
      </c>
      <c r="D4" s="134">
        <v>2688472</v>
      </c>
      <c r="E4" s="134">
        <v>9501.7950000000001</v>
      </c>
      <c r="F4" s="134">
        <v>1153</v>
      </c>
      <c r="G4" s="134">
        <v>8348.3449999999975</v>
      </c>
      <c r="H4" s="134">
        <v>1207.4859970099999</v>
      </c>
      <c r="I4" s="134"/>
      <c r="J4" s="134"/>
      <c r="K4" s="134">
        <v>7140.8590029899988</v>
      </c>
      <c r="L4" s="134"/>
      <c r="M4" s="134"/>
      <c r="N4" s="134">
        <v>924.30200000000002</v>
      </c>
      <c r="O4" s="134">
        <v>517.18899999999996</v>
      </c>
      <c r="P4" s="134">
        <v>7604.1610000000001</v>
      </c>
      <c r="Q4" s="134">
        <v>14682.13335481102</v>
      </c>
      <c r="R4" s="134">
        <v>14108.758940372472</v>
      </c>
      <c r="S4" s="134">
        <v>573.37441443854732</v>
      </c>
      <c r="T4" s="134"/>
      <c r="U4" s="134"/>
      <c r="V4" s="134"/>
      <c r="W4" s="134">
        <v>512152</v>
      </c>
      <c r="X4" s="134"/>
      <c r="Y4" s="134"/>
      <c r="Z4" s="134"/>
      <c r="AA4" s="134"/>
      <c r="AB4" s="134"/>
      <c r="AC4" s="134"/>
      <c r="AD4" s="134">
        <v>5983.4502819999998</v>
      </c>
      <c r="AE4" s="134">
        <v>243.19176300000001</v>
      </c>
      <c r="AF4" s="134">
        <v>1098.998</v>
      </c>
      <c r="AG4" s="134">
        <v>451</v>
      </c>
      <c r="AH4" s="134">
        <v>648.40599999999995</v>
      </c>
      <c r="AI4" s="134">
        <v>3046.6256833558905</v>
      </c>
      <c r="AJ4" s="134">
        <v>2829.7319899358904</v>
      </c>
      <c r="AK4" s="134">
        <v>216.89369341999998</v>
      </c>
      <c r="AL4" s="134"/>
      <c r="AM4" s="134">
        <v>2511.3791902901785</v>
      </c>
      <c r="AN4" s="134">
        <v>962.59500000000003</v>
      </c>
      <c r="AO4" s="134">
        <v>796.13099999999997</v>
      </c>
      <c r="AP4" s="134">
        <v>19.86</v>
      </c>
      <c r="AQ4" s="134">
        <v>705.76099999999997</v>
      </c>
      <c r="AR4" s="134">
        <v>27.032190290178505</v>
      </c>
      <c r="AS4" s="134">
        <v>2167.069</v>
      </c>
      <c r="AT4" s="134">
        <v>147.72800000000001</v>
      </c>
      <c r="AU4" s="134">
        <v>764.72900000000004</v>
      </c>
      <c r="AV4" s="134">
        <v>787.73900000000003</v>
      </c>
      <c r="AW4" s="134">
        <v>770.04499999999996</v>
      </c>
      <c r="AX4" s="134">
        <v>12.475</v>
      </c>
      <c r="AY4" s="134">
        <v>1014.575</v>
      </c>
      <c r="AZ4" s="134">
        <v>658.6241902901786</v>
      </c>
      <c r="BA4" s="134">
        <v>463.25900000000001</v>
      </c>
      <c r="BB4" s="134">
        <v>341.82299999999998</v>
      </c>
      <c r="BC4" s="134">
        <v>2526</v>
      </c>
      <c r="BD4" s="134">
        <v>1379.9</v>
      </c>
      <c r="BE4" s="134">
        <v>209.1</v>
      </c>
      <c r="BF4" s="134">
        <v>193</v>
      </c>
      <c r="BG4" s="134">
        <v>744</v>
      </c>
      <c r="BH4" s="134"/>
      <c r="BI4" s="134"/>
      <c r="BJ4" s="134"/>
      <c r="BK4" s="134">
        <v>20448.39760033528</v>
      </c>
      <c r="BL4" s="134">
        <v>11181.898663991369</v>
      </c>
      <c r="BM4" s="134">
        <v>2055.1953969270521</v>
      </c>
      <c r="BN4" s="134">
        <v>7231.9329541468578</v>
      </c>
      <c r="BO4" s="134">
        <v>7290.9910152265311</v>
      </c>
      <c r="BP4" s="134">
        <v>7290.9910152265311</v>
      </c>
      <c r="BQ4" s="134"/>
      <c r="BR4" s="144">
        <v>7.4386000000000001</v>
      </c>
      <c r="BS4" s="144">
        <f>+'PPP&amp;EX'!D10</f>
        <v>10.0052</v>
      </c>
    </row>
    <row r="5" spans="1:71" x14ac:dyDescent="0.25">
      <c r="A5" s="86" t="s">
        <v>2</v>
      </c>
      <c r="B5" s="86"/>
      <c r="C5" s="134">
        <v>1315635</v>
      </c>
      <c r="D5" s="134">
        <v>597300</v>
      </c>
      <c r="E5" s="134">
        <v>2154.6280000000002</v>
      </c>
      <c r="F5" s="134">
        <v>250.203</v>
      </c>
      <c r="G5" s="134">
        <v>1904.425</v>
      </c>
      <c r="H5" s="134">
        <v>214.03700000000001</v>
      </c>
      <c r="I5" s="134"/>
      <c r="J5" s="134"/>
      <c r="K5" s="134">
        <v>1690.3879999999999</v>
      </c>
      <c r="L5" s="134"/>
      <c r="M5" s="134"/>
      <c r="N5" s="134">
        <v>889.9609999999999</v>
      </c>
      <c r="O5" s="134">
        <v>337.54899999999998</v>
      </c>
      <c r="P5" s="134">
        <v>1013.758</v>
      </c>
      <c r="Q5" s="134">
        <v>3424.5334535851939</v>
      </c>
      <c r="R5" s="134">
        <v>3337.5157053505841</v>
      </c>
      <c r="S5" s="134">
        <v>87.017748234610735</v>
      </c>
      <c r="T5" s="134"/>
      <c r="U5" s="134"/>
      <c r="V5" s="134"/>
      <c r="W5" s="134">
        <v>146451.29724903099</v>
      </c>
      <c r="X5" s="134"/>
      <c r="Y5" s="134"/>
      <c r="Z5" s="134"/>
      <c r="AA5" s="134"/>
      <c r="AB5" s="134"/>
      <c r="AC5" s="134"/>
      <c r="AD5" s="134">
        <v>661.65761823930688</v>
      </c>
      <c r="AE5" s="134">
        <v>4.2091861986970267</v>
      </c>
      <c r="AF5" s="134">
        <v>182.88399999999999</v>
      </c>
      <c r="AG5" s="134">
        <v>129.53899999999999</v>
      </c>
      <c r="AH5" s="134">
        <v>41.347000000000001</v>
      </c>
      <c r="AI5" s="134">
        <v>284.33199244000002</v>
      </c>
      <c r="AJ5" s="134">
        <v>268.17521382000001</v>
      </c>
      <c r="AK5" s="134">
        <v>16.156778620000001</v>
      </c>
      <c r="AL5" s="134"/>
      <c r="AM5" s="134">
        <v>411.06400000000002</v>
      </c>
      <c r="AN5" s="134">
        <v>146.36000000000001</v>
      </c>
      <c r="AO5" s="134">
        <v>97.495999999999995</v>
      </c>
      <c r="AP5" s="134">
        <v>23.635000000000002</v>
      </c>
      <c r="AQ5" s="134">
        <v>157.792</v>
      </c>
      <c r="AR5" s="134">
        <v>3.58</v>
      </c>
      <c r="AS5" s="134">
        <v>382.71300000000002</v>
      </c>
      <c r="AT5" s="134">
        <v>68.032000000000039</v>
      </c>
      <c r="AU5" s="134">
        <v>174.08799999999999</v>
      </c>
      <c r="AV5" s="134">
        <v>112.304</v>
      </c>
      <c r="AW5" s="134">
        <v>56.64</v>
      </c>
      <c r="AX5" s="134"/>
      <c r="AY5" s="134"/>
      <c r="AZ5" s="134"/>
      <c r="BA5" s="134"/>
      <c r="BB5" s="134"/>
      <c r="BC5" s="134">
        <v>597.29999999999995</v>
      </c>
      <c r="BD5" s="134">
        <v>221.048</v>
      </c>
      <c r="BE5" s="134">
        <v>79.239000000000004</v>
      </c>
      <c r="BF5" s="134">
        <v>40.582999999999998</v>
      </c>
      <c r="BG5" s="134">
        <v>199.36600000000001</v>
      </c>
      <c r="BH5" s="134"/>
      <c r="BI5" s="134"/>
      <c r="BJ5" s="134">
        <v>30.2608</v>
      </c>
      <c r="BK5" s="134">
        <v>261.03518195668772</v>
      </c>
      <c r="BL5" s="134">
        <v>47.259122733000012</v>
      </c>
      <c r="BM5" s="134">
        <v>11.429730717</v>
      </c>
      <c r="BN5" s="134">
        <v>202.34632850668771</v>
      </c>
      <c r="BO5" s="134">
        <v>88</v>
      </c>
      <c r="BP5" s="134">
        <v>88</v>
      </c>
      <c r="BQ5" s="134"/>
      <c r="BR5" s="142">
        <v>1</v>
      </c>
      <c r="BS5" s="144">
        <f>+'PPP&amp;EX'!D11</f>
        <v>0.77882600000000002</v>
      </c>
    </row>
    <row r="6" spans="1:71" x14ac:dyDescent="0.25">
      <c r="A6" s="86" t="s">
        <v>3</v>
      </c>
      <c r="B6" s="86"/>
      <c r="C6" s="134">
        <v>5509984</v>
      </c>
      <c r="D6" s="134">
        <v>2695000</v>
      </c>
      <c r="E6" s="134">
        <v>10870</v>
      </c>
      <c r="F6" s="134">
        <v>1480</v>
      </c>
      <c r="G6" s="134">
        <v>9390</v>
      </c>
      <c r="H6" s="134">
        <v>2230</v>
      </c>
      <c r="I6" s="134"/>
      <c r="J6" s="134"/>
      <c r="K6" s="134">
        <v>7160</v>
      </c>
      <c r="L6" s="134"/>
      <c r="M6" s="134"/>
      <c r="N6" s="134">
        <v>950</v>
      </c>
      <c r="O6" s="134">
        <v>710</v>
      </c>
      <c r="P6" s="134"/>
      <c r="Q6" s="134">
        <v>14856</v>
      </c>
      <c r="R6" s="134"/>
      <c r="S6" s="134"/>
      <c r="T6" s="134">
        <v>3786</v>
      </c>
      <c r="U6" s="134"/>
      <c r="V6" s="134"/>
      <c r="W6" s="134">
        <v>1489258</v>
      </c>
      <c r="X6" s="134"/>
      <c r="Y6" s="134"/>
      <c r="Z6" s="134"/>
      <c r="AA6" s="134"/>
      <c r="AB6" s="134"/>
      <c r="AC6" s="134"/>
      <c r="AD6" s="134">
        <v>2195</v>
      </c>
      <c r="AE6" s="134">
        <v>86</v>
      </c>
      <c r="AF6" s="134">
        <v>378</v>
      </c>
      <c r="AG6" s="134">
        <v>359</v>
      </c>
      <c r="AH6" s="134">
        <v>19</v>
      </c>
      <c r="AI6" s="134">
        <v>525</v>
      </c>
      <c r="AJ6" s="134"/>
      <c r="AK6" s="134"/>
      <c r="AL6" s="134">
        <v>187</v>
      </c>
      <c r="AM6" s="134">
        <v>1710</v>
      </c>
      <c r="AN6" s="134">
        <v>504</v>
      </c>
      <c r="AO6" s="134">
        <v>411</v>
      </c>
      <c r="AP6" s="134">
        <v>3</v>
      </c>
      <c r="AQ6" s="134">
        <v>783</v>
      </c>
      <c r="AR6" s="134">
        <v>9</v>
      </c>
      <c r="AS6" s="134">
        <v>1490</v>
      </c>
      <c r="AT6" s="134">
        <v>264</v>
      </c>
      <c r="AU6" s="134">
        <v>686</v>
      </c>
      <c r="AV6" s="134">
        <v>214</v>
      </c>
      <c r="AW6" s="134">
        <v>546</v>
      </c>
      <c r="AX6" s="134"/>
      <c r="AY6" s="134">
        <v>858</v>
      </c>
      <c r="AZ6" s="134"/>
      <c r="BA6" s="134">
        <v>745</v>
      </c>
      <c r="BB6" s="134">
        <v>107</v>
      </c>
      <c r="BC6" s="134">
        <v>2093</v>
      </c>
      <c r="BD6" s="134">
        <v>1654</v>
      </c>
      <c r="BE6" s="134"/>
      <c r="BF6" s="134"/>
      <c r="BG6" s="134">
        <v>439</v>
      </c>
      <c r="BH6" s="134"/>
      <c r="BI6" s="134"/>
      <c r="BJ6" s="134"/>
      <c r="BK6" s="134">
        <v>2457</v>
      </c>
      <c r="BL6" s="134">
        <v>1700</v>
      </c>
      <c r="BM6" s="134">
        <v>181</v>
      </c>
      <c r="BN6" s="134">
        <v>576</v>
      </c>
      <c r="BO6" s="134">
        <v>480</v>
      </c>
      <c r="BP6" s="134">
        <v>480</v>
      </c>
      <c r="BQ6" s="134"/>
      <c r="BR6" s="142">
        <v>1</v>
      </c>
      <c r="BS6" s="144">
        <f>+'PPP&amp;EX'!D12</f>
        <v>1.2574799999999999</v>
      </c>
    </row>
    <row r="7" spans="1:71" x14ac:dyDescent="0.25">
      <c r="A7" s="86" t="s">
        <v>4</v>
      </c>
      <c r="B7" s="86"/>
      <c r="C7" s="134">
        <v>348450</v>
      </c>
      <c r="D7" s="134">
        <v>134019</v>
      </c>
      <c r="E7" s="134">
        <v>494</v>
      </c>
      <c r="F7" s="134">
        <v>32</v>
      </c>
      <c r="G7" s="134">
        <v>462</v>
      </c>
      <c r="H7" s="134">
        <v>60</v>
      </c>
      <c r="I7" s="134">
        <v>30</v>
      </c>
      <c r="J7" s="134">
        <v>30</v>
      </c>
      <c r="K7" s="134">
        <v>401</v>
      </c>
      <c r="L7" s="134">
        <v>302</v>
      </c>
      <c r="M7" s="134">
        <v>99</v>
      </c>
      <c r="N7" s="134">
        <v>73</v>
      </c>
      <c r="O7" s="134">
        <v>169</v>
      </c>
      <c r="P7" s="134"/>
      <c r="Q7" s="134">
        <v>856</v>
      </c>
      <c r="R7" s="134">
        <v>834</v>
      </c>
      <c r="S7" s="134">
        <v>22</v>
      </c>
      <c r="T7" s="134">
        <v>330</v>
      </c>
      <c r="U7" s="134">
        <v>326</v>
      </c>
      <c r="V7" s="134">
        <v>4</v>
      </c>
      <c r="W7" s="134">
        <v>25365</v>
      </c>
      <c r="X7" s="134">
        <v>13916</v>
      </c>
      <c r="Y7" s="134">
        <v>11453</v>
      </c>
      <c r="Z7" s="134">
        <v>2463</v>
      </c>
      <c r="AA7" s="134">
        <v>11449</v>
      </c>
      <c r="AB7" s="134">
        <v>7392</v>
      </c>
      <c r="AC7" s="134">
        <v>4057</v>
      </c>
      <c r="AD7" s="134">
        <v>174</v>
      </c>
      <c r="AE7" s="134">
        <v>4</v>
      </c>
      <c r="AF7" s="134">
        <v>132</v>
      </c>
      <c r="AG7" s="134">
        <v>60</v>
      </c>
      <c r="AH7" s="134">
        <v>72</v>
      </c>
      <c r="AI7" s="134">
        <v>274</v>
      </c>
      <c r="AJ7" s="134">
        <v>266</v>
      </c>
      <c r="AK7" s="134">
        <v>8</v>
      </c>
      <c r="AL7" s="134">
        <v>97</v>
      </c>
      <c r="AM7" s="134">
        <v>135</v>
      </c>
      <c r="AN7" s="134">
        <v>76</v>
      </c>
      <c r="AO7" s="134">
        <v>1</v>
      </c>
      <c r="AP7" s="134">
        <v>1</v>
      </c>
      <c r="AQ7" s="134">
        <v>57</v>
      </c>
      <c r="AR7" s="134"/>
      <c r="AS7" s="134">
        <v>103</v>
      </c>
      <c r="AT7" s="134">
        <v>1</v>
      </c>
      <c r="AU7" s="134">
        <v>15</v>
      </c>
      <c r="AV7" s="134">
        <v>48</v>
      </c>
      <c r="AW7" s="134">
        <v>49</v>
      </c>
      <c r="AX7" s="134">
        <v>22</v>
      </c>
      <c r="AY7" s="134">
        <v>12</v>
      </c>
      <c r="AZ7" s="134">
        <v>63</v>
      </c>
      <c r="BA7" s="134">
        <v>6</v>
      </c>
      <c r="BB7" s="134">
        <v>51</v>
      </c>
      <c r="BC7" s="134">
        <v>102</v>
      </c>
      <c r="BD7" s="134">
        <v>1</v>
      </c>
      <c r="BE7" s="134"/>
      <c r="BF7" s="134"/>
      <c r="BG7" s="134">
        <v>101</v>
      </c>
      <c r="BH7" s="134">
        <v>59</v>
      </c>
      <c r="BI7" s="134">
        <v>42</v>
      </c>
      <c r="BJ7" s="134"/>
      <c r="BK7" s="134">
        <v>27335</v>
      </c>
      <c r="BL7" s="134">
        <v>12800</v>
      </c>
      <c r="BM7" s="134">
        <v>5266</v>
      </c>
      <c r="BN7" s="134">
        <v>9269</v>
      </c>
      <c r="BO7" s="134">
        <v>10660</v>
      </c>
      <c r="BP7" s="134">
        <v>10660</v>
      </c>
      <c r="BQ7" s="134"/>
      <c r="BR7" s="148">
        <v>120.54</v>
      </c>
      <c r="BS7" s="144">
        <f>+'PPP&amp;EX'!D13</f>
        <v>201.33199999999999</v>
      </c>
    </row>
    <row r="8" spans="1:71" x14ac:dyDescent="0.25">
      <c r="A8" s="86" t="s">
        <v>5</v>
      </c>
      <c r="B8" s="86"/>
      <c r="C8" s="134">
        <v>1934379</v>
      </c>
      <c r="D8" s="134">
        <v>822200</v>
      </c>
      <c r="E8" s="134">
        <v>2770</v>
      </c>
      <c r="F8" s="134">
        <v>306</v>
      </c>
      <c r="G8" s="134">
        <v>2464</v>
      </c>
      <c r="H8" s="134">
        <v>246</v>
      </c>
      <c r="I8" s="134"/>
      <c r="J8" s="134"/>
      <c r="K8" s="134">
        <v>2058</v>
      </c>
      <c r="L8" s="134"/>
      <c r="M8" s="134"/>
      <c r="N8" s="134">
        <v>343</v>
      </c>
      <c r="O8" s="134">
        <v>610</v>
      </c>
      <c r="P8" s="134">
        <v>2095</v>
      </c>
      <c r="Q8" s="134">
        <v>6598</v>
      </c>
      <c r="R8" s="134">
        <v>6334</v>
      </c>
      <c r="S8" s="134">
        <v>248</v>
      </c>
      <c r="T8" s="134"/>
      <c r="U8" s="134"/>
      <c r="V8" s="134"/>
      <c r="W8" s="134">
        <v>310272</v>
      </c>
      <c r="X8" s="134"/>
      <c r="Y8" s="134"/>
      <c r="Z8" s="134"/>
      <c r="AA8" s="134"/>
      <c r="AB8" s="134"/>
      <c r="AC8" s="134"/>
      <c r="AD8" s="134">
        <v>2059</v>
      </c>
      <c r="AE8" s="134"/>
      <c r="AF8" s="134">
        <v>343</v>
      </c>
      <c r="AG8" s="134">
        <v>241</v>
      </c>
      <c r="AH8" s="134">
        <v>102</v>
      </c>
      <c r="AI8" s="134">
        <v>212</v>
      </c>
      <c r="AJ8" s="134">
        <v>195</v>
      </c>
      <c r="AK8" s="134">
        <v>20</v>
      </c>
      <c r="AL8" s="134"/>
      <c r="AM8" s="134">
        <v>526</v>
      </c>
      <c r="AN8" s="134">
        <v>124</v>
      </c>
      <c r="AO8" s="134">
        <v>19</v>
      </c>
      <c r="AP8" s="134">
        <v>14</v>
      </c>
      <c r="AQ8" s="134">
        <v>340</v>
      </c>
      <c r="AR8" s="134">
        <v>29</v>
      </c>
      <c r="AS8" s="134"/>
      <c r="AT8" s="134">
        <v>115</v>
      </c>
      <c r="AU8" s="134">
        <v>66</v>
      </c>
      <c r="AV8" s="134">
        <v>69</v>
      </c>
      <c r="AW8" s="134">
        <v>277</v>
      </c>
      <c r="AX8" s="134"/>
      <c r="AY8" s="134"/>
      <c r="AZ8" s="134"/>
      <c r="BA8" s="134"/>
      <c r="BB8" s="134"/>
      <c r="BC8" s="134">
        <v>668</v>
      </c>
      <c r="BD8" s="134">
        <v>221</v>
      </c>
      <c r="BE8" s="134">
        <v>133</v>
      </c>
      <c r="BF8" s="134">
        <v>46</v>
      </c>
      <c r="BG8" s="134">
        <v>256</v>
      </c>
      <c r="BH8" s="134"/>
      <c r="BI8" s="134"/>
      <c r="BJ8" s="134">
        <v>12</v>
      </c>
      <c r="BK8" s="134">
        <v>310</v>
      </c>
      <c r="BL8" s="134">
        <v>198</v>
      </c>
      <c r="BM8" s="134">
        <v>26</v>
      </c>
      <c r="BN8" s="134">
        <v>86</v>
      </c>
      <c r="BO8" s="134">
        <v>82</v>
      </c>
      <c r="BP8" s="134">
        <v>82</v>
      </c>
      <c r="BQ8" s="134"/>
      <c r="BR8" s="142">
        <v>1</v>
      </c>
      <c r="BS8" s="144">
        <f>+'PPP&amp;EX'!D14</f>
        <v>0.70548500000000003</v>
      </c>
    </row>
    <row r="9" spans="1:71" x14ac:dyDescent="0.25">
      <c r="A9" s="86" t="s">
        <v>6</v>
      </c>
      <c r="B9" s="86"/>
      <c r="C9" s="134">
        <v>2808901</v>
      </c>
      <c r="D9" s="134">
        <v>1357000</v>
      </c>
      <c r="E9" s="134">
        <v>4361.3559999999998</v>
      </c>
      <c r="F9" s="134">
        <v>251</v>
      </c>
      <c r="G9" s="134">
        <v>4110.3559999999998</v>
      </c>
      <c r="H9" s="134">
        <v>410.1</v>
      </c>
      <c r="I9" s="134">
        <v>279.137</v>
      </c>
      <c r="J9" s="134">
        <v>129.988</v>
      </c>
      <c r="K9" s="134">
        <v>3700.2559999999999</v>
      </c>
      <c r="L9" s="134">
        <v>1631.1690000000001</v>
      </c>
      <c r="M9" s="134">
        <v>637.08000000000004</v>
      </c>
      <c r="N9" s="134">
        <v>1666.056</v>
      </c>
      <c r="O9" s="134">
        <v>1432.951</v>
      </c>
      <c r="P9" s="134">
        <v>1765</v>
      </c>
      <c r="Q9" s="134">
        <v>8529.1</v>
      </c>
      <c r="R9" s="134">
        <v>8483.7000000000007</v>
      </c>
      <c r="S9" s="134">
        <v>45.4</v>
      </c>
      <c r="T9" s="134"/>
      <c r="U9" s="134"/>
      <c r="V9" s="134"/>
      <c r="W9" s="134">
        <v>192665</v>
      </c>
      <c r="X9" s="134">
        <v>98019</v>
      </c>
      <c r="Y9" s="134"/>
      <c r="Z9" s="134"/>
      <c r="AA9" s="134">
        <v>94646</v>
      </c>
      <c r="AB9" s="134"/>
      <c r="AC9" s="134"/>
      <c r="AD9" s="134">
        <v>4490</v>
      </c>
      <c r="AE9" s="134">
        <v>11</v>
      </c>
      <c r="AF9" s="134">
        <v>485.94299999999998</v>
      </c>
      <c r="AG9" s="134">
        <v>388.548</v>
      </c>
      <c r="AH9" s="134">
        <v>97.394999999999996</v>
      </c>
      <c r="AI9" s="134">
        <v>700</v>
      </c>
      <c r="AJ9" s="134">
        <v>658</v>
      </c>
      <c r="AK9" s="134">
        <v>41.8</v>
      </c>
      <c r="AL9" s="134"/>
      <c r="AM9" s="134">
        <v>798.8</v>
      </c>
      <c r="AN9" s="134">
        <v>143</v>
      </c>
      <c r="AO9" s="134">
        <v>25</v>
      </c>
      <c r="AP9" s="134">
        <v>57.2</v>
      </c>
      <c r="AQ9" s="134">
        <v>566</v>
      </c>
      <c r="AR9" s="134">
        <v>8</v>
      </c>
      <c r="AS9" s="134">
        <v>751</v>
      </c>
      <c r="AT9" s="134">
        <v>123</v>
      </c>
      <c r="AU9" s="134">
        <v>101</v>
      </c>
      <c r="AV9" s="134">
        <v>223</v>
      </c>
      <c r="AW9" s="134">
        <v>352</v>
      </c>
      <c r="AX9" s="134"/>
      <c r="AY9" s="134"/>
      <c r="AZ9" s="134"/>
      <c r="BA9" s="134"/>
      <c r="BB9" s="134"/>
      <c r="BC9" s="134">
        <v>709.4</v>
      </c>
      <c r="BD9" s="134">
        <v>372.1</v>
      </c>
      <c r="BE9" s="134">
        <v>31.8</v>
      </c>
      <c r="BF9" s="134">
        <v>66.2</v>
      </c>
      <c r="BG9" s="134">
        <v>229.4</v>
      </c>
      <c r="BH9" s="134"/>
      <c r="BI9" s="134">
        <v>229.4</v>
      </c>
      <c r="BJ9" s="134">
        <v>9.9</v>
      </c>
      <c r="BK9" s="134">
        <v>406</v>
      </c>
      <c r="BL9" s="134">
        <v>271.39999999999998</v>
      </c>
      <c r="BM9" s="134">
        <v>39.9</v>
      </c>
      <c r="BN9" s="134">
        <v>95</v>
      </c>
      <c r="BO9" s="134">
        <v>77</v>
      </c>
      <c r="BP9" s="134">
        <v>77</v>
      </c>
      <c r="BQ9" s="134"/>
      <c r="BR9" s="142">
        <v>1</v>
      </c>
      <c r="BS9" s="144">
        <f>+'PPP&amp;EX'!D15</f>
        <v>0.64459900000000003</v>
      </c>
    </row>
    <row r="10" spans="1:71" x14ac:dyDescent="0.25">
      <c r="A10" s="86" t="s">
        <v>7</v>
      </c>
      <c r="B10" s="86"/>
      <c r="C10" s="134">
        <v>5295619</v>
      </c>
      <c r="D10" s="134">
        <v>2409257</v>
      </c>
      <c r="E10" s="134">
        <v>7689.9850000000006</v>
      </c>
      <c r="F10" s="134">
        <v>1568.806</v>
      </c>
      <c r="G10" s="134">
        <v>6121.1790000000001</v>
      </c>
      <c r="H10" s="134">
        <v>401.51400000000001</v>
      </c>
      <c r="I10" s="134">
        <v>258.50900000000001</v>
      </c>
      <c r="J10" s="134">
        <v>143.005</v>
      </c>
      <c r="K10" s="134">
        <v>5719.665</v>
      </c>
      <c r="L10" s="134">
        <v>4354.5730000000003</v>
      </c>
      <c r="M10" s="134">
        <v>1365.0920000000001</v>
      </c>
      <c r="N10" s="134">
        <v>932.47498613509924</v>
      </c>
      <c r="O10" s="134">
        <v>889.05499999999995</v>
      </c>
      <c r="P10" s="134" t="s">
        <v>149</v>
      </c>
      <c r="Q10" s="134">
        <v>14270.141642457929</v>
      </c>
      <c r="R10" s="134">
        <v>13599.850311340026</v>
      </c>
      <c r="S10" s="134">
        <v>670.29133111790338</v>
      </c>
      <c r="T10" s="134">
        <v>5143.4246749171807</v>
      </c>
      <c r="U10" s="134">
        <v>5018.244606917181</v>
      </c>
      <c r="V10" s="134">
        <v>125.18006800000001</v>
      </c>
      <c r="W10" s="134">
        <v>214491.62251003843</v>
      </c>
      <c r="X10" s="134">
        <v>146206.86943196421</v>
      </c>
      <c r="Y10" s="134">
        <v>110261.69552800004</v>
      </c>
      <c r="Z10" s="134">
        <v>35945.173903964169</v>
      </c>
      <c r="AA10" s="134">
        <v>68284.753078074224</v>
      </c>
      <c r="AB10" s="134">
        <v>58494.094405949269</v>
      </c>
      <c r="AC10" s="134">
        <v>9790.658672124955</v>
      </c>
      <c r="AD10" s="134">
        <v>5326.3947429999998</v>
      </c>
      <c r="AE10" s="134">
        <v>193.16737499999999</v>
      </c>
      <c r="AF10" s="134">
        <v>686.71799999999996</v>
      </c>
      <c r="AG10" s="134">
        <v>407.77499999999998</v>
      </c>
      <c r="AH10" s="134">
        <v>278.94299999999998</v>
      </c>
      <c r="AI10" s="134">
        <v>1786.8235108860945</v>
      </c>
      <c r="AJ10" s="134">
        <v>1636.435335003247</v>
      </c>
      <c r="AK10" s="134">
        <v>150.38817588284712</v>
      </c>
      <c r="AL10" s="134">
        <v>529</v>
      </c>
      <c r="AM10" s="134">
        <v>2241.7739914958652</v>
      </c>
      <c r="AN10" s="134">
        <v>596.33066871350911</v>
      </c>
      <c r="AO10" s="134">
        <v>623.54300000000001</v>
      </c>
      <c r="AP10" s="134">
        <v>40.963999999999999</v>
      </c>
      <c r="AQ10" s="134">
        <v>965.92965390158543</v>
      </c>
      <c r="AR10" s="134">
        <v>15.006668880770508</v>
      </c>
      <c r="AS10" s="134">
        <v>2036.5360000000001</v>
      </c>
      <c r="AT10" s="134">
        <v>307.29620088027673</v>
      </c>
      <c r="AU10" s="134">
        <v>573.31650215404977</v>
      </c>
      <c r="AV10" s="134">
        <v>846.14719230769242</v>
      </c>
      <c r="AW10" s="134">
        <v>515.01409615384614</v>
      </c>
      <c r="AX10" s="134">
        <v>12.006</v>
      </c>
      <c r="AY10" s="134">
        <v>776.45999149586532</v>
      </c>
      <c r="AZ10" s="134">
        <v>618.53171153846154</v>
      </c>
      <c r="BA10" s="134">
        <v>553.34419230769231</v>
      </c>
      <c r="BB10" s="134">
        <v>293.43809615384617</v>
      </c>
      <c r="BC10" s="134">
        <v>2206.8039999999996</v>
      </c>
      <c r="BD10" s="134">
        <v>780.85991270215106</v>
      </c>
      <c r="BE10" s="134">
        <v>258.702</v>
      </c>
      <c r="BF10" s="134">
        <v>497.07100000000003</v>
      </c>
      <c r="BG10" s="134">
        <v>670.17108729784889</v>
      </c>
      <c r="BH10" s="134">
        <v>3.2709999999999999</v>
      </c>
      <c r="BI10" s="134">
        <v>666.90008729784893</v>
      </c>
      <c r="BJ10" s="134"/>
      <c r="BK10" s="134">
        <v>33022.558832315837</v>
      </c>
      <c r="BL10" s="134">
        <v>19545.50538362264</v>
      </c>
      <c r="BM10" s="134">
        <v>2149.6905780721004</v>
      </c>
      <c r="BN10" s="134">
        <v>11327.362870621098</v>
      </c>
      <c r="BO10" s="134">
        <v>10914.971593230001</v>
      </c>
      <c r="BP10" s="134">
        <v>9744.5784065800017</v>
      </c>
      <c r="BQ10" s="134">
        <v>1170.3931866499997</v>
      </c>
      <c r="BR10" s="144">
        <v>9.327</v>
      </c>
      <c r="BS10" s="144">
        <f>+'PPP&amp;EX'!D16</f>
        <v>14.1958</v>
      </c>
    </row>
    <row r="11" spans="1:71" x14ac:dyDescent="0.25">
      <c r="A11" s="86" t="s">
        <v>8</v>
      </c>
      <c r="B11" s="86"/>
      <c r="C11" s="134">
        <v>10120000</v>
      </c>
      <c r="D11" s="134">
        <v>4593000</v>
      </c>
      <c r="E11" s="134">
        <v>14318</v>
      </c>
      <c r="F11" s="134"/>
      <c r="G11" s="134">
        <v>14318</v>
      </c>
      <c r="H11" s="134">
        <v>1862</v>
      </c>
      <c r="I11" s="134">
        <v>1190</v>
      </c>
      <c r="J11" s="134">
        <v>672</v>
      </c>
      <c r="K11" s="134">
        <v>12456</v>
      </c>
      <c r="L11" s="134">
        <v>9547</v>
      </c>
      <c r="M11" s="134">
        <v>2972</v>
      </c>
      <c r="N11" s="134">
        <v>2175</v>
      </c>
      <c r="O11" s="134">
        <v>3393</v>
      </c>
      <c r="P11" s="134">
        <v>8639</v>
      </c>
      <c r="Q11" s="134">
        <v>32922</v>
      </c>
      <c r="R11" s="134">
        <v>32278</v>
      </c>
      <c r="S11" s="134">
        <v>643</v>
      </c>
      <c r="T11" s="134">
        <v>10201</v>
      </c>
      <c r="U11" s="134">
        <v>10062</v>
      </c>
      <c r="V11" s="134">
        <v>139</v>
      </c>
      <c r="W11" s="134">
        <v>811593.1787109375</v>
      </c>
      <c r="X11" s="134">
        <v>506329</v>
      </c>
      <c r="Y11" s="134"/>
      <c r="Z11" s="134"/>
      <c r="AA11" s="134">
        <v>324779</v>
      </c>
      <c r="AB11" s="134"/>
      <c r="AC11" s="134"/>
      <c r="AD11" s="134">
        <v>8461</v>
      </c>
      <c r="AE11" s="134">
        <v>475</v>
      </c>
      <c r="AF11" s="134">
        <v>2622</v>
      </c>
      <c r="AG11" s="134">
        <v>1148</v>
      </c>
      <c r="AH11" s="134">
        <v>1474</v>
      </c>
      <c r="AI11" s="134">
        <v>6612</v>
      </c>
      <c r="AJ11" s="134">
        <v>6341</v>
      </c>
      <c r="AK11" s="134">
        <v>271</v>
      </c>
      <c r="AL11" s="134">
        <v>1974</v>
      </c>
      <c r="AM11" s="134">
        <v>3866</v>
      </c>
      <c r="AN11" s="134">
        <v>777</v>
      </c>
      <c r="AO11" s="134">
        <v>683</v>
      </c>
      <c r="AP11" s="134">
        <v>6</v>
      </c>
      <c r="AQ11" s="134">
        <v>2389</v>
      </c>
      <c r="AR11" s="134">
        <v>7</v>
      </c>
      <c r="AS11" s="134">
        <v>3655</v>
      </c>
      <c r="AT11" s="134">
        <v>363</v>
      </c>
      <c r="AU11" s="134">
        <v>598</v>
      </c>
      <c r="AV11" s="134">
        <v>298</v>
      </c>
      <c r="AW11" s="134">
        <v>2501</v>
      </c>
      <c r="AX11" s="134">
        <v>95.778999999999996</v>
      </c>
      <c r="AY11" s="134">
        <v>691</v>
      </c>
      <c r="AZ11" s="134">
        <v>1441</v>
      </c>
      <c r="BA11" s="134">
        <v>214</v>
      </c>
      <c r="BB11" s="134">
        <v>1514</v>
      </c>
      <c r="BC11" s="134">
        <v>5293</v>
      </c>
      <c r="BD11" s="134">
        <v>2483</v>
      </c>
      <c r="BE11" s="134">
        <v>416</v>
      </c>
      <c r="BF11" s="134">
        <v>552</v>
      </c>
      <c r="BG11" s="134">
        <v>1184</v>
      </c>
      <c r="BH11" s="134">
        <v>149</v>
      </c>
      <c r="BI11" s="134">
        <v>1035</v>
      </c>
      <c r="BJ11" s="134">
        <v>658</v>
      </c>
      <c r="BK11" s="134">
        <v>48707</v>
      </c>
      <c r="BL11" s="134">
        <v>30818</v>
      </c>
      <c r="BM11" s="134">
        <v>5484</v>
      </c>
      <c r="BN11" s="134">
        <v>12405</v>
      </c>
      <c r="BO11" s="134">
        <v>17504</v>
      </c>
      <c r="BP11" s="134">
        <v>17504</v>
      </c>
      <c r="BQ11" s="134"/>
      <c r="BR11" s="144">
        <v>9.6350999999999996</v>
      </c>
      <c r="BS11" s="144">
        <f>+'PPP&amp;EX'!D17</f>
        <v>12.8889</v>
      </c>
    </row>
    <row r="13" spans="1:71" x14ac:dyDescent="0.25">
      <c r="BR13" s="144"/>
      <c r="BS13" s="144"/>
    </row>
    <row r="14" spans="1:71" x14ac:dyDescent="0.25">
      <c r="BR14" s="142"/>
      <c r="BS14" s="142"/>
    </row>
    <row r="15" spans="1:71" x14ac:dyDescent="0.25">
      <c r="BR15" s="142"/>
      <c r="BS15" s="143"/>
    </row>
    <row r="16" spans="1:71" x14ac:dyDescent="0.25">
      <c r="BR16" s="148"/>
      <c r="BS16" s="145"/>
    </row>
    <row r="17" spans="70:71" x14ac:dyDescent="0.25">
      <c r="BR17" s="142"/>
      <c r="BS17" s="142"/>
    </row>
    <row r="18" spans="70:71" x14ac:dyDescent="0.25">
      <c r="BR18" s="142"/>
      <c r="BS18" s="142"/>
    </row>
    <row r="19" spans="70:71" x14ac:dyDescent="0.25">
      <c r="BR19" s="144"/>
      <c r="BS19" s="144"/>
    </row>
    <row r="20" spans="70:71" x14ac:dyDescent="0.25">
      <c r="BR20" s="144"/>
      <c r="BS20" s="1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B4C9-7AFA-4DED-A20A-4452C2A270C6}">
  <dimension ref="A2:BS20"/>
  <sheetViews>
    <sheetView topLeftCell="AA1" workbookViewId="0">
      <selection activeCell="I29" sqref="I29"/>
    </sheetView>
  </sheetViews>
  <sheetFormatPr defaultRowHeight="15" x14ac:dyDescent="0.25"/>
  <sheetData>
    <row r="2" spans="1:71" x14ac:dyDescent="0.25">
      <c r="A2" s="86"/>
      <c r="B2" s="87" t="s">
        <v>47</v>
      </c>
      <c r="C2" s="88" t="s">
        <v>49</v>
      </c>
      <c r="D2" s="88" t="s">
        <v>50</v>
      </c>
      <c r="E2" s="89" t="s">
        <v>10</v>
      </c>
      <c r="F2" s="90" t="s">
        <v>11</v>
      </c>
      <c r="G2" s="90" t="s">
        <v>12</v>
      </c>
      <c r="H2" s="89" t="s">
        <v>13</v>
      </c>
      <c r="I2" s="89" t="s">
        <v>14</v>
      </c>
      <c r="J2" s="89" t="s">
        <v>15</v>
      </c>
      <c r="K2" s="90" t="s">
        <v>58</v>
      </c>
      <c r="L2" s="89" t="s">
        <v>60</v>
      </c>
      <c r="M2" s="89" t="s">
        <v>61</v>
      </c>
      <c r="N2" s="89" t="s">
        <v>62</v>
      </c>
      <c r="O2" s="89" t="s">
        <v>64</v>
      </c>
      <c r="P2" s="89" t="s">
        <v>66</v>
      </c>
      <c r="Q2" s="91" t="s">
        <v>68</v>
      </c>
      <c r="R2" s="91" t="s">
        <v>70</v>
      </c>
      <c r="S2" s="91" t="s">
        <v>72</v>
      </c>
      <c r="T2" s="91" t="s">
        <v>74</v>
      </c>
      <c r="U2" s="91" t="s">
        <v>76</v>
      </c>
      <c r="V2" s="91" t="s">
        <v>77</v>
      </c>
      <c r="W2" s="91" t="s">
        <v>78</v>
      </c>
      <c r="X2" s="91" t="s">
        <v>80</v>
      </c>
      <c r="Y2" s="91" t="s">
        <v>82</v>
      </c>
      <c r="Z2" s="91" t="s">
        <v>83</v>
      </c>
      <c r="AA2" s="91" t="s">
        <v>84</v>
      </c>
      <c r="AB2" s="91" t="s">
        <v>86</v>
      </c>
      <c r="AC2" s="91" t="s">
        <v>87</v>
      </c>
      <c r="AD2" s="91" t="s">
        <v>88</v>
      </c>
      <c r="AE2" s="91" t="s">
        <v>90</v>
      </c>
      <c r="AF2" s="92" t="s">
        <v>17</v>
      </c>
      <c r="AG2" s="92" t="s">
        <v>18</v>
      </c>
      <c r="AH2" s="92" t="s">
        <v>19</v>
      </c>
      <c r="AI2" s="93" t="s">
        <v>95</v>
      </c>
      <c r="AJ2" s="93" t="s">
        <v>97</v>
      </c>
      <c r="AK2" s="93" t="s">
        <v>98</v>
      </c>
      <c r="AL2" s="93" t="s">
        <v>99</v>
      </c>
      <c r="AM2" s="94" t="s">
        <v>101</v>
      </c>
      <c r="AN2" s="94" t="s">
        <v>20</v>
      </c>
      <c r="AO2" s="94" t="s">
        <v>21</v>
      </c>
      <c r="AP2" s="94" t="s">
        <v>22</v>
      </c>
      <c r="AQ2" s="94" t="s">
        <v>23</v>
      </c>
      <c r="AR2" s="94" t="s">
        <v>24</v>
      </c>
      <c r="AS2" s="94" t="s">
        <v>108</v>
      </c>
      <c r="AT2" s="95" t="s">
        <v>26</v>
      </c>
      <c r="AU2" s="95" t="s">
        <v>27</v>
      </c>
      <c r="AV2" s="95" t="s">
        <v>112</v>
      </c>
      <c r="AW2" s="95" t="s">
        <v>114</v>
      </c>
      <c r="AX2" s="95" t="s">
        <v>116</v>
      </c>
      <c r="AY2" s="96" t="s">
        <v>118</v>
      </c>
      <c r="AZ2" s="96" t="s">
        <v>120</v>
      </c>
      <c r="BA2" s="96" t="s">
        <v>122</v>
      </c>
      <c r="BB2" s="96" t="s">
        <v>124</v>
      </c>
      <c r="BC2" s="97" t="s">
        <v>28</v>
      </c>
      <c r="BD2" s="97" t="s">
        <v>127</v>
      </c>
      <c r="BE2" s="97" t="s">
        <v>128</v>
      </c>
      <c r="BF2" s="97" t="s">
        <v>130</v>
      </c>
      <c r="BG2" s="97" t="s">
        <v>132</v>
      </c>
      <c r="BH2" s="97" t="s">
        <v>134</v>
      </c>
      <c r="BI2" s="97" t="s">
        <v>136</v>
      </c>
      <c r="BJ2" s="97" t="s">
        <v>138</v>
      </c>
      <c r="BK2" s="98" t="s">
        <v>29</v>
      </c>
      <c r="BL2" s="98" t="s">
        <v>36</v>
      </c>
      <c r="BM2" s="98" t="s">
        <v>40</v>
      </c>
      <c r="BN2" s="98" t="s">
        <v>143</v>
      </c>
      <c r="BO2" s="99" t="s">
        <v>42</v>
      </c>
      <c r="BP2" s="99" t="s">
        <v>44</v>
      </c>
      <c r="BQ2" s="99" t="s">
        <v>147</v>
      </c>
      <c r="BR2" s="100" t="s">
        <v>151</v>
      </c>
      <c r="BS2" s="101" t="s">
        <v>152</v>
      </c>
    </row>
    <row r="3" spans="1:71" x14ac:dyDescent="0.25">
      <c r="A3" s="86"/>
      <c r="B3" s="102" t="s">
        <v>48</v>
      </c>
      <c r="C3" s="103" t="s">
        <v>0</v>
      </c>
      <c r="D3" s="103" t="s">
        <v>51</v>
      </c>
      <c r="E3" s="104" t="s">
        <v>52</v>
      </c>
      <c r="F3" s="105" t="s">
        <v>53</v>
      </c>
      <c r="G3" s="105" t="s">
        <v>54</v>
      </c>
      <c r="H3" s="106" t="s">
        <v>55</v>
      </c>
      <c r="I3" s="107" t="s">
        <v>56</v>
      </c>
      <c r="J3" s="108" t="s">
        <v>57</v>
      </c>
      <c r="K3" s="109" t="s">
        <v>59</v>
      </c>
      <c r="L3" s="107" t="s">
        <v>56</v>
      </c>
      <c r="M3" s="108" t="s">
        <v>57</v>
      </c>
      <c r="N3" s="110" t="s">
        <v>63</v>
      </c>
      <c r="O3" s="107" t="s">
        <v>65</v>
      </c>
      <c r="P3" s="107" t="s">
        <v>67</v>
      </c>
      <c r="Q3" s="111" t="s">
        <v>69</v>
      </c>
      <c r="R3" s="112" t="s">
        <v>71</v>
      </c>
      <c r="S3" s="112" t="s">
        <v>73</v>
      </c>
      <c r="T3" s="111" t="s">
        <v>75</v>
      </c>
      <c r="U3" s="112" t="s">
        <v>71</v>
      </c>
      <c r="V3" s="112" t="s">
        <v>73</v>
      </c>
      <c r="W3" s="111" t="s">
        <v>79</v>
      </c>
      <c r="X3" s="113" t="s">
        <v>81</v>
      </c>
      <c r="Y3" s="114" t="s">
        <v>56</v>
      </c>
      <c r="Z3" s="114" t="s">
        <v>57</v>
      </c>
      <c r="AA3" s="113" t="s">
        <v>85</v>
      </c>
      <c r="AB3" s="114" t="s">
        <v>56</v>
      </c>
      <c r="AC3" s="114" t="s">
        <v>57</v>
      </c>
      <c r="AD3" s="111" t="s">
        <v>89</v>
      </c>
      <c r="AE3" s="111" t="s">
        <v>91</v>
      </c>
      <c r="AF3" s="115" t="s">
        <v>92</v>
      </c>
      <c r="AG3" s="116" t="s">
        <v>93</v>
      </c>
      <c r="AH3" s="116" t="s">
        <v>94</v>
      </c>
      <c r="AI3" s="117" t="s">
        <v>96</v>
      </c>
      <c r="AJ3" s="118" t="s">
        <v>71</v>
      </c>
      <c r="AK3" s="118" t="s">
        <v>73</v>
      </c>
      <c r="AL3" s="117" t="s">
        <v>100</v>
      </c>
      <c r="AM3" s="119" t="s">
        <v>102</v>
      </c>
      <c r="AN3" s="120" t="s">
        <v>103</v>
      </c>
      <c r="AO3" s="120" t="s">
        <v>104</v>
      </c>
      <c r="AP3" s="120" t="s">
        <v>105</v>
      </c>
      <c r="AQ3" s="120" t="s">
        <v>106</v>
      </c>
      <c r="AR3" s="120" t="s">
        <v>107</v>
      </c>
      <c r="AS3" s="121" t="s">
        <v>109</v>
      </c>
      <c r="AT3" s="122" t="s">
        <v>110</v>
      </c>
      <c r="AU3" s="123" t="s">
        <v>111</v>
      </c>
      <c r="AV3" s="123" t="s">
        <v>113</v>
      </c>
      <c r="AW3" s="123" t="s">
        <v>115</v>
      </c>
      <c r="AX3" s="123" t="s">
        <v>117</v>
      </c>
      <c r="AY3" s="124" t="s">
        <v>119</v>
      </c>
      <c r="AZ3" s="125" t="s">
        <v>121</v>
      </c>
      <c r="BA3" s="125" t="s">
        <v>123</v>
      </c>
      <c r="BB3" s="125" t="s">
        <v>125</v>
      </c>
      <c r="BC3" s="126" t="s">
        <v>126</v>
      </c>
      <c r="BD3" s="127" t="s">
        <v>104</v>
      </c>
      <c r="BE3" s="127" t="s">
        <v>129</v>
      </c>
      <c r="BF3" s="127" t="s">
        <v>131</v>
      </c>
      <c r="BG3" s="127" t="s">
        <v>133</v>
      </c>
      <c r="BH3" s="128" t="s">
        <v>135</v>
      </c>
      <c r="BI3" s="128" t="s">
        <v>137</v>
      </c>
      <c r="BJ3" s="127" t="s">
        <v>139</v>
      </c>
      <c r="BK3" s="129" t="s">
        <v>140</v>
      </c>
      <c r="BL3" s="130" t="s">
        <v>141</v>
      </c>
      <c r="BM3" s="130" t="s">
        <v>142</v>
      </c>
      <c r="BN3" s="130" t="s">
        <v>144</v>
      </c>
      <c r="BO3" s="131" t="s">
        <v>145</v>
      </c>
      <c r="BP3" s="132" t="s">
        <v>146</v>
      </c>
      <c r="BQ3" s="132" t="s">
        <v>148</v>
      </c>
      <c r="BR3" s="133"/>
      <c r="BS3" s="101"/>
    </row>
    <row r="4" spans="1:71" x14ac:dyDescent="0.25">
      <c r="A4" s="86" t="s">
        <v>1</v>
      </c>
      <c r="B4" s="86"/>
      <c r="C4" s="134">
        <v>5748769</v>
      </c>
      <c r="D4" s="134">
        <v>2670059</v>
      </c>
      <c r="E4" s="134">
        <v>9335</v>
      </c>
      <c r="F4" s="134">
        <v>1022</v>
      </c>
      <c r="G4" s="134">
        <v>8313</v>
      </c>
      <c r="H4" s="134">
        <v>1328</v>
      </c>
      <c r="I4" s="134"/>
      <c r="J4" s="134"/>
      <c r="K4" s="134">
        <v>6985</v>
      </c>
      <c r="L4" s="134"/>
      <c r="M4" s="134"/>
      <c r="N4" s="134">
        <v>1304.4590000000001</v>
      </c>
      <c r="O4" s="134">
        <v>655</v>
      </c>
      <c r="P4" s="134">
        <v>7266</v>
      </c>
      <c r="Q4" s="134">
        <v>13561</v>
      </c>
      <c r="R4" s="134">
        <v>12947</v>
      </c>
      <c r="S4" s="134">
        <v>614</v>
      </c>
      <c r="T4" s="134"/>
      <c r="U4" s="134"/>
      <c r="V4" s="134"/>
      <c r="W4" s="134">
        <v>366314.50882047199</v>
      </c>
      <c r="X4" s="134"/>
      <c r="Y4" s="134"/>
      <c r="Z4" s="134"/>
      <c r="AA4" s="134"/>
      <c r="AB4" s="134"/>
      <c r="AC4" s="134"/>
      <c r="AD4" s="134">
        <v>6418</v>
      </c>
      <c r="AE4" s="134">
        <v>238.73788139999999</v>
      </c>
      <c r="AF4" s="134">
        <v>1395</v>
      </c>
      <c r="AG4" s="134">
        <v>526</v>
      </c>
      <c r="AH4" s="134">
        <v>869</v>
      </c>
      <c r="AI4" s="134">
        <v>3004.3733029255</v>
      </c>
      <c r="AJ4" s="134">
        <v>2737</v>
      </c>
      <c r="AK4" s="134">
        <v>268</v>
      </c>
      <c r="AL4" s="134"/>
      <c r="AM4" s="134">
        <v>2461</v>
      </c>
      <c r="AN4" s="134">
        <v>1050</v>
      </c>
      <c r="AO4" s="134">
        <v>736</v>
      </c>
      <c r="AP4" s="134">
        <v>18</v>
      </c>
      <c r="AQ4" s="134">
        <v>631</v>
      </c>
      <c r="AR4" s="134">
        <v>26</v>
      </c>
      <c r="AS4" s="134">
        <v>2086</v>
      </c>
      <c r="AT4" s="134">
        <v>186</v>
      </c>
      <c r="AU4" s="134">
        <v>861</v>
      </c>
      <c r="AV4" s="134">
        <v>972</v>
      </c>
      <c r="AW4" s="134">
        <v>412</v>
      </c>
      <c r="AX4" s="134"/>
      <c r="AY4" s="134">
        <v>1166</v>
      </c>
      <c r="AZ4" s="134">
        <v>596</v>
      </c>
      <c r="BA4" s="134">
        <v>475</v>
      </c>
      <c r="BB4" s="134">
        <v>191</v>
      </c>
      <c r="BC4" s="134">
        <v>2780</v>
      </c>
      <c r="BD4" s="134">
        <v>1510</v>
      </c>
      <c r="BE4" s="134">
        <v>202</v>
      </c>
      <c r="BF4" s="134">
        <v>189</v>
      </c>
      <c r="BG4" s="134">
        <v>879</v>
      </c>
      <c r="BH4" s="134"/>
      <c r="BI4" s="134"/>
      <c r="BJ4" s="134"/>
      <c r="BK4" s="134">
        <v>20707.991286490011</v>
      </c>
      <c r="BL4" s="134">
        <v>11389.823285860641</v>
      </c>
      <c r="BM4" s="134">
        <v>2357.2697749193658</v>
      </c>
      <c r="BN4" s="134">
        <v>6978.5857921900133</v>
      </c>
      <c r="BO4" s="134">
        <v>6615.6442404999998</v>
      </c>
      <c r="BP4" s="134">
        <v>6615.6442404999998</v>
      </c>
      <c r="BQ4" s="134"/>
      <c r="BR4" s="144">
        <v>7.4451999999999998</v>
      </c>
      <c r="BS4" s="144">
        <f>+'PPP&amp;EX'!C10</f>
        <v>10.193</v>
      </c>
    </row>
    <row r="5" spans="1:71" x14ac:dyDescent="0.25">
      <c r="A5" s="86" t="s">
        <v>2</v>
      </c>
      <c r="B5" s="86"/>
      <c r="C5" s="134">
        <v>1315708</v>
      </c>
      <c r="D5" s="134">
        <v>592500</v>
      </c>
      <c r="E5" s="134">
        <v>2132.1010000000001</v>
      </c>
      <c r="F5" s="134">
        <v>234.18</v>
      </c>
      <c r="G5" s="134">
        <v>1897.921</v>
      </c>
      <c r="H5" s="134">
        <v>218.21100000000001</v>
      </c>
      <c r="I5" s="134"/>
      <c r="J5" s="134"/>
      <c r="K5" s="134">
        <v>1679.71</v>
      </c>
      <c r="L5" s="134"/>
      <c r="M5" s="134"/>
      <c r="N5" s="134">
        <v>1010.758</v>
      </c>
      <c r="O5" s="134">
        <v>358.21499999999997</v>
      </c>
      <c r="P5" s="134">
        <v>945.96299999999997</v>
      </c>
      <c r="Q5" s="134">
        <v>3107.1476090397418</v>
      </c>
      <c r="R5" s="134">
        <v>3038.931449093076</v>
      </c>
      <c r="S5" s="134">
        <v>68.216159946666679</v>
      </c>
      <c r="T5" s="134"/>
      <c r="U5" s="134"/>
      <c r="V5" s="134"/>
      <c r="W5" s="134">
        <v>77767.74934639415</v>
      </c>
      <c r="X5" s="134"/>
      <c r="Y5" s="134"/>
      <c r="Z5" s="134"/>
      <c r="AA5" s="134"/>
      <c r="AB5" s="134"/>
      <c r="AC5" s="134"/>
      <c r="AD5" s="134">
        <v>594.6414647665315</v>
      </c>
      <c r="AE5" s="134">
        <v>3.5492336662416522</v>
      </c>
      <c r="AF5" s="134">
        <v>202.51900000000001</v>
      </c>
      <c r="AG5" s="134">
        <v>147.32400000000001</v>
      </c>
      <c r="AH5" s="134">
        <v>42.58</v>
      </c>
      <c r="AI5" s="134">
        <v>347.38341801333331</v>
      </c>
      <c r="AJ5" s="134">
        <v>327.55934416000002</v>
      </c>
      <c r="AK5" s="134">
        <v>19.824073853333331</v>
      </c>
      <c r="AL5" s="134"/>
      <c r="AM5" s="134">
        <v>402.67000000000007</v>
      </c>
      <c r="AN5" s="134">
        <v>149.191</v>
      </c>
      <c r="AO5" s="134">
        <v>93.603999999999999</v>
      </c>
      <c r="AP5" s="134">
        <v>7.8840000000000003</v>
      </c>
      <c r="AQ5" s="134">
        <v>145.18299999999999</v>
      </c>
      <c r="AR5" s="134">
        <v>6.8079999999999998</v>
      </c>
      <c r="AS5" s="134">
        <v>378.03399999999999</v>
      </c>
      <c r="AT5" s="134">
        <v>100.83800000000008</v>
      </c>
      <c r="AU5" s="134">
        <v>161.846</v>
      </c>
      <c r="AV5" s="134">
        <v>92.671000000000006</v>
      </c>
      <c r="AW5" s="134">
        <v>47.314999999999998</v>
      </c>
      <c r="AX5" s="134"/>
      <c r="AY5" s="134"/>
      <c r="AZ5" s="134"/>
      <c r="BA5" s="134"/>
      <c r="BB5" s="134"/>
      <c r="BC5" s="134">
        <v>597.29999999999995</v>
      </c>
      <c r="BD5" s="134">
        <v>222.012</v>
      </c>
      <c r="BE5" s="134">
        <v>55.235999999999997</v>
      </c>
      <c r="BF5" s="134">
        <v>43.965000000000003</v>
      </c>
      <c r="BG5" s="134">
        <v>178.49700000000001</v>
      </c>
      <c r="BH5" s="134"/>
      <c r="BI5" s="134"/>
      <c r="BJ5" s="134">
        <v>71.077799999999996</v>
      </c>
      <c r="BK5" s="134">
        <v>244</v>
      </c>
      <c r="BL5" s="134">
        <v>47</v>
      </c>
      <c r="BM5" s="134">
        <v>16</v>
      </c>
      <c r="BN5" s="134">
        <v>181</v>
      </c>
      <c r="BO5" s="134">
        <v>93.4</v>
      </c>
      <c r="BP5" s="134">
        <v>93.4</v>
      </c>
      <c r="BQ5" s="134"/>
      <c r="BR5" s="142">
        <v>1</v>
      </c>
      <c r="BS5" s="144">
        <f>+'PPP&amp;EX'!C11</f>
        <v>0.75995599999999996</v>
      </c>
    </row>
    <row r="6" spans="1:71" x14ac:dyDescent="0.25">
      <c r="A6" s="86" t="s">
        <v>3</v>
      </c>
      <c r="B6" s="86"/>
      <c r="C6" s="134">
        <v>5503297</v>
      </c>
      <c r="D6" s="134">
        <v>2670000</v>
      </c>
      <c r="E6" s="134">
        <v>10760</v>
      </c>
      <c r="F6" s="134">
        <v>1420</v>
      </c>
      <c r="G6" s="134">
        <v>9340</v>
      </c>
      <c r="H6" s="134">
        <v>2120</v>
      </c>
      <c r="I6" s="134"/>
      <c r="J6" s="134"/>
      <c r="K6" s="134">
        <v>7220</v>
      </c>
      <c r="L6" s="134"/>
      <c r="M6" s="134"/>
      <c r="N6" s="134">
        <v>1470</v>
      </c>
      <c r="O6" s="134">
        <v>730</v>
      </c>
      <c r="P6" s="134"/>
      <c r="Q6" s="134">
        <v>15124</v>
      </c>
      <c r="R6" s="134"/>
      <c r="S6" s="134"/>
      <c r="T6" s="134">
        <v>3982</v>
      </c>
      <c r="U6" s="134"/>
      <c r="V6" s="134"/>
      <c r="W6" s="134">
        <v>998047</v>
      </c>
      <c r="X6" s="134"/>
      <c r="Y6" s="134"/>
      <c r="Z6" s="134"/>
      <c r="AA6" s="134"/>
      <c r="AB6" s="134"/>
      <c r="AC6" s="134"/>
      <c r="AD6" s="134">
        <v>2546</v>
      </c>
      <c r="AE6" s="134">
        <v>89</v>
      </c>
      <c r="AF6" s="134">
        <v>457</v>
      </c>
      <c r="AG6" s="134">
        <v>443</v>
      </c>
      <c r="AH6" s="134">
        <v>14</v>
      </c>
      <c r="AI6" s="134">
        <v>613</v>
      </c>
      <c r="AJ6" s="134"/>
      <c r="AK6" s="134"/>
      <c r="AL6" s="134">
        <v>221</v>
      </c>
      <c r="AM6" s="134">
        <v>1712</v>
      </c>
      <c r="AN6" s="134">
        <v>750</v>
      </c>
      <c r="AO6" s="134">
        <v>412</v>
      </c>
      <c r="AP6" s="134">
        <v>3</v>
      </c>
      <c r="AQ6" s="134">
        <v>528</v>
      </c>
      <c r="AR6" s="134">
        <v>19</v>
      </c>
      <c r="AS6" s="134">
        <v>1479</v>
      </c>
      <c r="AT6" s="134">
        <v>311</v>
      </c>
      <c r="AU6" s="134">
        <v>746</v>
      </c>
      <c r="AV6" s="134">
        <v>171</v>
      </c>
      <c r="AW6" s="134">
        <v>484</v>
      </c>
      <c r="AX6" s="134"/>
      <c r="AY6" s="134"/>
      <c r="AZ6" s="134"/>
      <c r="BA6" s="134"/>
      <c r="BB6" s="134"/>
      <c r="BC6" s="134">
        <v>2004</v>
      </c>
      <c r="BD6" s="134">
        <v>1601</v>
      </c>
      <c r="BE6" s="134"/>
      <c r="BF6" s="134"/>
      <c r="BG6" s="134">
        <v>403</v>
      </c>
      <c r="BH6" s="134"/>
      <c r="BI6" s="134"/>
      <c r="BJ6" s="134"/>
      <c r="BK6" s="134">
        <v>2387</v>
      </c>
      <c r="BL6" s="134">
        <v>1588</v>
      </c>
      <c r="BM6" s="134">
        <v>215</v>
      </c>
      <c r="BN6" s="134">
        <v>584</v>
      </c>
      <c r="BO6" s="134">
        <v>466</v>
      </c>
      <c r="BP6" s="134">
        <v>466</v>
      </c>
      <c r="BQ6" s="134"/>
      <c r="BR6" s="142">
        <v>1</v>
      </c>
      <c r="BS6" s="144">
        <f>+'PPP&amp;EX'!C12</f>
        <v>1.26824</v>
      </c>
    </row>
    <row r="7" spans="1:71" x14ac:dyDescent="0.25">
      <c r="A7" s="86" t="s">
        <v>4</v>
      </c>
      <c r="B7" s="86"/>
      <c r="C7" s="134">
        <v>338349</v>
      </c>
      <c r="D7" s="134">
        <v>130134</v>
      </c>
      <c r="E7" s="134">
        <v>464</v>
      </c>
      <c r="F7" s="134">
        <v>24</v>
      </c>
      <c r="G7" s="134">
        <v>440</v>
      </c>
      <c r="H7" s="134">
        <v>49</v>
      </c>
      <c r="I7" s="134">
        <v>30</v>
      </c>
      <c r="J7" s="134">
        <v>19</v>
      </c>
      <c r="K7" s="134">
        <v>391</v>
      </c>
      <c r="L7" s="134">
        <v>298</v>
      </c>
      <c r="M7" s="134">
        <v>93</v>
      </c>
      <c r="N7" s="134">
        <v>87</v>
      </c>
      <c r="O7" s="134">
        <v>170</v>
      </c>
      <c r="P7" s="134"/>
      <c r="Q7" s="134">
        <v>827</v>
      </c>
      <c r="R7" s="134">
        <v>811</v>
      </c>
      <c r="S7" s="134">
        <v>16</v>
      </c>
      <c r="T7" s="134">
        <v>336</v>
      </c>
      <c r="U7" s="134">
        <v>332</v>
      </c>
      <c r="V7" s="134">
        <v>4</v>
      </c>
      <c r="W7" s="134">
        <v>16652</v>
      </c>
      <c r="X7" s="134">
        <v>7664</v>
      </c>
      <c r="Y7" s="134">
        <v>5924</v>
      </c>
      <c r="Z7" s="134">
        <v>1740</v>
      </c>
      <c r="AA7" s="134">
        <v>8988</v>
      </c>
      <c r="AB7" s="134">
        <v>6448</v>
      </c>
      <c r="AC7" s="134">
        <v>2540</v>
      </c>
      <c r="AD7" s="134">
        <v>179</v>
      </c>
      <c r="AE7" s="134">
        <v>4</v>
      </c>
      <c r="AF7" s="134">
        <v>136</v>
      </c>
      <c r="AG7" s="134">
        <v>75</v>
      </c>
      <c r="AH7" s="134">
        <v>61</v>
      </c>
      <c r="AI7" s="134">
        <v>330</v>
      </c>
      <c r="AJ7" s="134">
        <v>320</v>
      </c>
      <c r="AK7" s="134">
        <v>10</v>
      </c>
      <c r="AL7" s="134">
        <v>111</v>
      </c>
      <c r="AM7" s="134">
        <v>128</v>
      </c>
      <c r="AN7" s="134">
        <v>85</v>
      </c>
      <c r="AO7" s="134"/>
      <c r="AP7" s="134">
        <v>1</v>
      </c>
      <c r="AQ7" s="134">
        <v>42</v>
      </c>
      <c r="AR7" s="134"/>
      <c r="AS7" s="134">
        <v>98</v>
      </c>
      <c r="AT7" s="134">
        <v>1</v>
      </c>
      <c r="AU7" s="134">
        <v>18</v>
      </c>
      <c r="AV7" s="134">
        <v>51</v>
      </c>
      <c r="AW7" s="134">
        <v>58</v>
      </c>
      <c r="AX7" s="134"/>
      <c r="AY7" s="134">
        <v>17</v>
      </c>
      <c r="AZ7" s="134">
        <v>69</v>
      </c>
      <c r="BA7" s="134">
        <v>7</v>
      </c>
      <c r="BB7" s="134">
        <v>35</v>
      </c>
      <c r="BC7" s="134">
        <v>99</v>
      </c>
      <c r="BD7" s="134"/>
      <c r="BE7" s="134"/>
      <c r="BF7" s="134"/>
      <c r="BG7" s="134">
        <v>99</v>
      </c>
      <c r="BH7" s="134">
        <v>66</v>
      </c>
      <c r="BI7" s="134">
        <v>33</v>
      </c>
      <c r="BJ7" s="134"/>
      <c r="BK7" s="134">
        <v>28348</v>
      </c>
      <c r="BL7" s="134">
        <v>14009</v>
      </c>
      <c r="BM7" s="134">
        <v>5603</v>
      </c>
      <c r="BN7" s="134">
        <v>8736</v>
      </c>
      <c r="BO7" s="134">
        <v>10039</v>
      </c>
      <c r="BP7" s="134">
        <v>10039</v>
      </c>
      <c r="BQ7" s="134"/>
      <c r="BR7" s="148">
        <v>133.59</v>
      </c>
      <c r="BS7" s="144">
        <f>+'PPP&amp;EX'!C13</f>
        <v>201.60400000000001</v>
      </c>
    </row>
    <row r="8" spans="1:71" x14ac:dyDescent="0.25">
      <c r="A8" s="86" t="s">
        <v>5</v>
      </c>
      <c r="B8" s="86"/>
      <c r="C8" s="134">
        <v>1950116</v>
      </c>
      <c r="D8" s="134">
        <v>796200</v>
      </c>
      <c r="E8" s="134">
        <v>2650</v>
      </c>
      <c r="F8" s="134">
        <v>172</v>
      </c>
      <c r="G8" s="134">
        <v>2478</v>
      </c>
      <c r="H8" s="134">
        <v>310</v>
      </c>
      <c r="I8" s="134"/>
      <c r="J8" s="134"/>
      <c r="K8" s="134">
        <v>2168</v>
      </c>
      <c r="L8" s="134"/>
      <c r="M8" s="134"/>
      <c r="N8" s="134">
        <v>562</v>
      </c>
      <c r="O8" s="134">
        <v>764</v>
      </c>
      <c r="P8" s="134">
        <v>685</v>
      </c>
      <c r="Q8" s="134">
        <v>6798</v>
      </c>
      <c r="R8" s="134">
        <v>6622</v>
      </c>
      <c r="S8" s="134">
        <v>165</v>
      </c>
      <c r="T8" s="134"/>
      <c r="U8" s="134"/>
      <c r="V8" s="134"/>
      <c r="W8" s="134">
        <v>280785</v>
      </c>
      <c r="X8" s="134"/>
      <c r="Y8" s="134"/>
      <c r="Z8" s="134"/>
      <c r="AA8" s="134"/>
      <c r="AB8" s="134"/>
      <c r="AC8" s="134"/>
      <c r="AD8" s="134">
        <v>2172</v>
      </c>
      <c r="AE8" s="134"/>
      <c r="AF8" s="134">
        <v>363</v>
      </c>
      <c r="AG8" s="134">
        <v>249</v>
      </c>
      <c r="AH8" s="134">
        <v>114</v>
      </c>
      <c r="AI8" s="134">
        <v>284</v>
      </c>
      <c r="AJ8" s="134">
        <v>259</v>
      </c>
      <c r="AK8" s="134">
        <v>22</v>
      </c>
      <c r="AL8" s="134"/>
      <c r="AM8" s="134">
        <v>518</v>
      </c>
      <c r="AN8" s="134">
        <v>130</v>
      </c>
      <c r="AO8" s="134">
        <v>18</v>
      </c>
      <c r="AP8" s="134">
        <v>12</v>
      </c>
      <c r="AQ8" s="134">
        <v>326</v>
      </c>
      <c r="AR8" s="134">
        <v>32</v>
      </c>
      <c r="AS8" s="134"/>
      <c r="AT8" s="134">
        <v>113</v>
      </c>
      <c r="AU8" s="134">
        <v>92</v>
      </c>
      <c r="AV8" s="134">
        <v>72</v>
      </c>
      <c r="AW8" s="134">
        <v>254</v>
      </c>
      <c r="AX8" s="134"/>
      <c r="AY8" s="134"/>
      <c r="AZ8" s="134"/>
      <c r="BA8" s="134"/>
      <c r="BB8" s="134"/>
      <c r="BC8" s="134">
        <v>683</v>
      </c>
      <c r="BD8" s="134">
        <v>224</v>
      </c>
      <c r="BE8" s="134">
        <v>146</v>
      </c>
      <c r="BF8" s="134">
        <v>51</v>
      </c>
      <c r="BG8" s="134">
        <v>235</v>
      </c>
      <c r="BH8" s="134"/>
      <c r="BI8" s="134"/>
      <c r="BJ8" s="134">
        <v>31</v>
      </c>
      <c r="BK8" s="134">
        <v>302</v>
      </c>
      <c r="BL8" s="134">
        <v>182</v>
      </c>
      <c r="BM8" s="134">
        <v>31</v>
      </c>
      <c r="BN8" s="134">
        <v>89</v>
      </c>
      <c r="BO8" s="134">
        <v>88</v>
      </c>
      <c r="BP8" s="134">
        <v>88</v>
      </c>
      <c r="BQ8" s="134"/>
      <c r="BR8" s="142">
        <v>1</v>
      </c>
      <c r="BS8" s="144">
        <f>+'PPP&amp;EX'!C14</f>
        <v>0.69759599999999999</v>
      </c>
    </row>
    <row r="9" spans="1:71" x14ac:dyDescent="0.25">
      <c r="A9" s="86" t="s">
        <v>6</v>
      </c>
      <c r="B9" s="86"/>
      <c r="C9" s="134">
        <v>2847904</v>
      </c>
      <c r="D9" s="134">
        <v>1391600</v>
      </c>
      <c r="E9" s="134">
        <v>4205.2</v>
      </c>
      <c r="F9" s="134">
        <v>188</v>
      </c>
      <c r="G9" s="134">
        <v>4017.2</v>
      </c>
      <c r="H9" s="134">
        <v>417.1</v>
      </c>
      <c r="I9" s="134"/>
      <c r="J9" s="134"/>
      <c r="K9" s="134">
        <v>3600.1</v>
      </c>
      <c r="L9" s="134"/>
      <c r="M9" s="134"/>
      <c r="N9" s="134">
        <v>1608.2</v>
      </c>
      <c r="O9" s="134">
        <v>1527.7</v>
      </c>
      <c r="P9" s="134">
        <v>1184</v>
      </c>
      <c r="Q9" s="134">
        <v>8567</v>
      </c>
      <c r="R9" s="134">
        <v>8518</v>
      </c>
      <c r="S9" s="134">
        <v>49</v>
      </c>
      <c r="T9" s="134"/>
      <c r="U9" s="134"/>
      <c r="V9" s="134"/>
      <c r="W9" s="134">
        <v>67606.5478515625</v>
      </c>
      <c r="X9" s="134"/>
      <c r="Y9" s="134"/>
      <c r="Z9" s="134"/>
      <c r="AA9" s="134"/>
      <c r="AB9" s="134"/>
      <c r="AC9" s="134"/>
      <c r="AD9" s="134">
        <v>5259</v>
      </c>
      <c r="AE9" s="134">
        <v>9</v>
      </c>
      <c r="AF9" s="134">
        <v>529.88800000000003</v>
      </c>
      <c r="AG9" s="134">
        <v>435.26499999999999</v>
      </c>
      <c r="AH9" s="134">
        <v>94.623000000000005</v>
      </c>
      <c r="AI9" s="134">
        <v>799</v>
      </c>
      <c r="AJ9" s="134">
        <v>759</v>
      </c>
      <c r="AK9" s="134">
        <v>39.799999999999997</v>
      </c>
      <c r="AL9" s="134"/>
      <c r="AM9" s="134">
        <v>858</v>
      </c>
      <c r="AN9" s="134">
        <v>157</v>
      </c>
      <c r="AO9" s="134">
        <v>30</v>
      </c>
      <c r="AP9" s="134">
        <v>115</v>
      </c>
      <c r="AQ9" s="134">
        <v>545</v>
      </c>
      <c r="AR9" s="134">
        <v>11</v>
      </c>
      <c r="AS9" s="134">
        <v>799</v>
      </c>
      <c r="AT9" s="134">
        <v>182</v>
      </c>
      <c r="AU9" s="134">
        <v>137</v>
      </c>
      <c r="AV9" s="134">
        <v>309</v>
      </c>
      <c r="AW9" s="134">
        <v>230</v>
      </c>
      <c r="AX9" s="134"/>
      <c r="AY9" s="134"/>
      <c r="AZ9" s="134"/>
      <c r="BA9" s="134"/>
      <c r="BB9" s="134"/>
      <c r="BC9" s="134">
        <v>707</v>
      </c>
      <c r="BD9" s="134">
        <v>377</v>
      </c>
      <c r="BE9" s="134">
        <v>40</v>
      </c>
      <c r="BF9" s="134">
        <v>74</v>
      </c>
      <c r="BG9" s="134">
        <v>206</v>
      </c>
      <c r="BH9" s="134"/>
      <c r="BI9" s="134">
        <v>206</v>
      </c>
      <c r="BJ9" s="134">
        <v>11</v>
      </c>
      <c r="BK9" s="134">
        <v>411.9</v>
      </c>
      <c r="BL9" s="134">
        <v>268.10000000000002</v>
      </c>
      <c r="BM9" s="134">
        <v>44.2</v>
      </c>
      <c r="BN9" s="134">
        <v>99.6</v>
      </c>
      <c r="BO9" s="134">
        <v>98</v>
      </c>
      <c r="BP9" s="134">
        <v>98</v>
      </c>
      <c r="BQ9" s="134"/>
      <c r="BR9" s="142">
        <v>1</v>
      </c>
      <c r="BS9" s="144">
        <f>+'PPP&amp;EX'!C15</f>
        <v>0.63123300000000004</v>
      </c>
    </row>
    <row r="10" spans="1:71" x14ac:dyDescent="0.25">
      <c r="A10" s="86" t="s">
        <v>7</v>
      </c>
      <c r="B10" s="86"/>
      <c r="C10" s="134">
        <v>5257353</v>
      </c>
      <c r="D10" s="134">
        <v>2376971</v>
      </c>
      <c r="E10" s="134">
        <v>7416.4620000000004</v>
      </c>
      <c r="F10" s="134">
        <v>1238.5129999999999</v>
      </c>
      <c r="G10" s="134">
        <v>6177.9490000000005</v>
      </c>
      <c r="H10" s="134">
        <v>448.38</v>
      </c>
      <c r="I10" s="134">
        <v>302.495</v>
      </c>
      <c r="J10" s="134">
        <v>145.88499999999999</v>
      </c>
      <c r="K10" s="134">
        <v>5729.5690000000004</v>
      </c>
      <c r="L10" s="134">
        <v>4381.665</v>
      </c>
      <c r="M10" s="134">
        <v>1347.904</v>
      </c>
      <c r="N10" s="134">
        <v>1165.5130000000008</v>
      </c>
      <c r="O10" s="134">
        <v>1023.452</v>
      </c>
      <c r="P10" s="134" t="s">
        <v>149</v>
      </c>
      <c r="Q10" s="134">
        <v>14181.379917000004</v>
      </c>
      <c r="R10" s="134">
        <v>13472.791480000004</v>
      </c>
      <c r="S10" s="134">
        <v>708.58843699999989</v>
      </c>
      <c r="T10" s="134">
        <v>5434</v>
      </c>
      <c r="U10" s="134">
        <v>5281</v>
      </c>
      <c r="V10" s="134">
        <v>153</v>
      </c>
      <c r="W10" s="134">
        <v>142622.98286666919</v>
      </c>
      <c r="X10" s="134">
        <v>90900.743016391061</v>
      </c>
      <c r="Y10" s="134">
        <v>66746.047123160679</v>
      </c>
      <c r="Z10" s="134">
        <v>24154.695893230382</v>
      </c>
      <c r="AA10" s="134">
        <v>51722.239850278136</v>
      </c>
      <c r="AB10" s="134">
        <v>44483.101310106584</v>
      </c>
      <c r="AC10" s="134">
        <v>7239.1385401715524</v>
      </c>
      <c r="AD10" s="134">
        <v>5653.5791330000002</v>
      </c>
      <c r="AE10" s="134">
        <v>182.434821</v>
      </c>
      <c r="AF10" s="134">
        <v>807.16300000000001</v>
      </c>
      <c r="AG10" s="134">
        <v>485.26400000000001</v>
      </c>
      <c r="AH10" s="134">
        <v>321.899</v>
      </c>
      <c r="AI10" s="134">
        <v>2289.9280269999986</v>
      </c>
      <c r="AJ10" s="134">
        <v>2034.81925</v>
      </c>
      <c r="AK10" s="134">
        <v>255.108777</v>
      </c>
      <c r="AL10" s="134">
        <v>606</v>
      </c>
      <c r="AM10" s="134">
        <v>2182.7814187756271</v>
      </c>
      <c r="AN10" s="134">
        <v>667.63301568795544</v>
      </c>
      <c r="AO10" s="134">
        <v>636.19100000000003</v>
      </c>
      <c r="AP10" s="134">
        <v>40.591000000000001</v>
      </c>
      <c r="AQ10" s="134">
        <v>822.37639655172416</v>
      </c>
      <c r="AR10" s="134">
        <v>15.990006535947712</v>
      </c>
      <c r="AS10" s="134">
        <v>1975.8</v>
      </c>
      <c r="AT10" s="134">
        <v>433.1594187756271</v>
      </c>
      <c r="AU10" s="134">
        <v>541.67100000000005</v>
      </c>
      <c r="AV10" s="134">
        <v>933.20799999999997</v>
      </c>
      <c r="AW10" s="134">
        <v>274.74299999999999</v>
      </c>
      <c r="AX10" s="134"/>
      <c r="AY10" s="134">
        <v>896.36041877562729</v>
      </c>
      <c r="AZ10" s="134">
        <v>594.11599999999999</v>
      </c>
      <c r="BA10" s="134">
        <v>552.70699999999999</v>
      </c>
      <c r="BB10" s="134">
        <v>139.59800000000001</v>
      </c>
      <c r="BC10" s="134">
        <v>2218.933</v>
      </c>
      <c r="BD10" s="134">
        <v>846.21900000000005</v>
      </c>
      <c r="BE10" s="134">
        <v>268.59500000000003</v>
      </c>
      <c r="BF10" s="134">
        <v>527.56600000000003</v>
      </c>
      <c r="BG10" s="134">
        <v>576.553</v>
      </c>
      <c r="BH10" s="134">
        <v>5.8819999999999997</v>
      </c>
      <c r="BI10" s="134">
        <v>570.67100000000005</v>
      </c>
      <c r="BJ10" s="134"/>
      <c r="BK10" s="134">
        <v>32384.959404176301</v>
      </c>
      <c r="BL10" s="134">
        <v>18750.237136</v>
      </c>
      <c r="BM10" s="134">
        <v>2612.7120905699999</v>
      </c>
      <c r="BN10" s="134">
        <v>11022.010177606302</v>
      </c>
      <c r="BO10" s="134">
        <v>11281.197300000002</v>
      </c>
      <c r="BP10" s="134">
        <v>10243.446300000001</v>
      </c>
      <c r="BQ10" s="134">
        <v>1037.751</v>
      </c>
      <c r="BR10" s="147">
        <v>9.2905999999999995</v>
      </c>
      <c r="BS10" s="144">
        <f>+'PPP&amp;EX'!C16</f>
        <v>14.457599999999999</v>
      </c>
    </row>
    <row r="11" spans="1:71" x14ac:dyDescent="0.25">
      <c r="A11" s="86" t="s">
        <v>8</v>
      </c>
      <c r="B11" s="86"/>
      <c r="C11" s="134">
        <v>9995000</v>
      </c>
      <c r="D11" s="134">
        <v>4536000</v>
      </c>
      <c r="E11" s="134">
        <v>14671</v>
      </c>
      <c r="F11" s="134"/>
      <c r="G11" s="134">
        <v>14671</v>
      </c>
      <c r="H11" s="134">
        <v>2112</v>
      </c>
      <c r="I11" s="134">
        <v>1407</v>
      </c>
      <c r="J11" s="134">
        <v>704</v>
      </c>
      <c r="K11" s="134">
        <v>12559</v>
      </c>
      <c r="L11" s="134">
        <v>9685</v>
      </c>
      <c r="M11" s="134">
        <v>2874</v>
      </c>
      <c r="N11" s="134">
        <v>2500</v>
      </c>
      <c r="O11" s="134">
        <v>3791</v>
      </c>
      <c r="P11" s="134">
        <v>7416</v>
      </c>
      <c r="Q11" s="134">
        <v>31663</v>
      </c>
      <c r="R11" s="134">
        <v>30950</v>
      </c>
      <c r="S11" s="134">
        <v>713</v>
      </c>
      <c r="T11" s="134">
        <v>10159</v>
      </c>
      <c r="U11" s="134">
        <v>10010</v>
      </c>
      <c r="V11" s="134">
        <v>149</v>
      </c>
      <c r="W11" s="134">
        <v>623561.3173828125</v>
      </c>
      <c r="X11" s="134">
        <v>340488</v>
      </c>
      <c r="Y11" s="134"/>
      <c r="Z11" s="134"/>
      <c r="AA11" s="134">
        <v>298039</v>
      </c>
      <c r="AB11" s="134"/>
      <c r="AC11" s="134"/>
      <c r="AD11" s="134">
        <v>9036</v>
      </c>
      <c r="AE11" s="134">
        <v>444</v>
      </c>
      <c r="AF11" s="134">
        <v>3104</v>
      </c>
      <c r="AG11" s="134">
        <v>1435</v>
      </c>
      <c r="AH11" s="134">
        <v>1669</v>
      </c>
      <c r="AI11" s="134">
        <v>8232</v>
      </c>
      <c r="AJ11" s="134">
        <v>7841</v>
      </c>
      <c r="AK11" s="134">
        <v>391</v>
      </c>
      <c r="AL11" s="134">
        <v>2396</v>
      </c>
      <c r="AM11" s="134">
        <v>3679</v>
      </c>
      <c r="AN11" s="134">
        <v>959</v>
      </c>
      <c r="AO11" s="134">
        <v>676</v>
      </c>
      <c r="AP11" s="134">
        <v>8</v>
      </c>
      <c r="AQ11" s="134">
        <v>2029</v>
      </c>
      <c r="AR11" s="134">
        <v>7</v>
      </c>
      <c r="AS11" s="134">
        <v>3478</v>
      </c>
      <c r="AT11" s="134">
        <v>453</v>
      </c>
      <c r="AU11" s="134">
        <v>730</v>
      </c>
      <c r="AV11" s="134">
        <v>319</v>
      </c>
      <c r="AW11" s="134">
        <v>2141</v>
      </c>
      <c r="AX11" s="134">
        <v>36</v>
      </c>
      <c r="AY11" s="134">
        <v>749</v>
      </c>
      <c r="AZ11" s="134">
        <v>1641</v>
      </c>
      <c r="BA11" s="134">
        <v>160</v>
      </c>
      <c r="BB11" s="134">
        <v>1122</v>
      </c>
      <c r="BC11" s="134">
        <v>5317</v>
      </c>
      <c r="BD11" s="134">
        <v>2515</v>
      </c>
      <c r="BE11" s="134">
        <v>475</v>
      </c>
      <c r="BF11" s="134">
        <v>583</v>
      </c>
      <c r="BG11" s="134">
        <v>1070</v>
      </c>
      <c r="BH11" s="134">
        <v>195</v>
      </c>
      <c r="BI11" s="134">
        <v>875</v>
      </c>
      <c r="BJ11" s="134">
        <v>674</v>
      </c>
      <c r="BK11" s="134">
        <v>48148</v>
      </c>
      <c r="BL11" s="134">
        <v>30228</v>
      </c>
      <c r="BM11" s="134">
        <v>6482</v>
      </c>
      <c r="BN11" s="134">
        <v>11438</v>
      </c>
      <c r="BO11" s="134">
        <v>15709</v>
      </c>
      <c r="BP11" s="134">
        <v>15709</v>
      </c>
      <c r="BQ11" s="134"/>
      <c r="BR11" s="144">
        <v>9.4688999999999997</v>
      </c>
      <c r="BS11" s="144">
        <f>+'PPP&amp;EX'!C17</f>
        <v>12.7021</v>
      </c>
    </row>
    <row r="13" spans="1:71" x14ac:dyDescent="0.25">
      <c r="BR13" s="144"/>
      <c r="BS13" s="144"/>
    </row>
    <row r="14" spans="1:71" x14ac:dyDescent="0.25">
      <c r="BR14" s="142"/>
      <c r="BS14" s="142"/>
    </row>
    <row r="15" spans="1:71" x14ac:dyDescent="0.25">
      <c r="BR15" s="142"/>
      <c r="BS15" s="143"/>
    </row>
    <row r="16" spans="1:71" x14ac:dyDescent="0.25">
      <c r="BR16" s="148"/>
      <c r="BS16" s="145"/>
    </row>
    <row r="17" spans="70:71" x14ac:dyDescent="0.25">
      <c r="BR17" s="142"/>
      <c r="BS17" s="142"/>
    </row>
    <row r="18" spans="70:71" x14ac:dyDescent="0.25">
      <c r="BR18" s="142"/>
      <c r="BS18" s="142"/>
    </row>
    <row r="19" spans="70:71" x14ac:dyDescent="0.25">
      <c r="BR19" s="147"/>
      <c r="BS19" s="144"/>
    </row>
    <row r="20" spans="70:71" x14ac:dyDescent="0.25">
      <c r="BR20" s="144"/>
      <c r="BS20" s="1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E82E-492A-4BBB-95BC-8423178C1525}">
  <dimension ref="A2:BS14"/>
  <sheetViews>
    <sheetView workbookViewId="0">
      <selection activeCell="I29" sqref="I29"/>
    </sheetView>
  </sheetViews>
  <sheetFormatPr defaultRowHeight="15" x14ac:dyDescent="0.25"/>
  <sheetData>
    <row r="2" spans="1:71" x14ac:dyDescent="0.25">
      <c r="A2" s="86"/>
      <c r="B2" s="87" t="s">
        <v>47</v>
      </c>
      <c r="C2" s="88" t="s">
        <v>49</v>
      </c>
      <c r="D2" s="88" t="s">
        <v>50</v>
      </c>
      <c r="E2" s="89" t="s">
        <v>10</v>
      </c>
      <c r="F2" s="90" t="s">
        <v>11</v>
      </c>
      <c r="G2" s="90" t="s">
        <v>12</v>
      </c>
      <c r="H2" s="89" t="s">
        <v>13</v>
      </c>
      <c r="I2" s="89" t="s">
        <v>14</v>
      </c>
      <c r="J2" s="89" t="s">
        <v>15</v>
      </c>
      <c r="K2" s="90" t="s">
        <v>58</v>
      </c>
      <c r="L2" s="89" t="s">
        <v>60</v>
      </c>
      <c r="M2" s="89" t="s">
        <v>61</v>
      </c>
      <c r="N2" s="89" t="s">
        <v>62</v>
      </c>
      <c r="O2" s="89" t="s">
        <v>64</v>
      </c>
      <c r="P2" s="89" t="s">
        <v>66</v>
      </c>
      <c r="Q2" s="91" t="s">
        <v>68</v>
      </c>
      <c r="R2" s="91" t="s">
        <v>70</v>
      </c>
      <c r="S2" s="91" t="s">
        <v>72</v>
      </c>
      <c r="T2" s="91" t="s">
        <v>74</v>
      </c>
      <c r="U2" s="91" t="s">
        <v>76</v>
      </c>
      <c r="V2" s="91" t="s">
        <v>77</v>
      </c>
      <c r="W2" s="91" t="s">
        <v>78</v>
      </c>
      <c r="X2" s="91" t="s">
        <v>80</v>
      </c>
      <c r="Y2" s="91" t="s">
        <v>82</v>
      </c>
      <c r="Z2" s="91" t="s">
        <v>83</v>
      </c>
      <c r="AA2" s="91" t="s">
        <v>84</v>
      </c>
      <c r="AB2" s="91" t="s">
        <v>86</v>
      </c>
      <c r="AC2" s="91" t="s">
        <v>87</v>
      </c>
      <c r="AD2" s="91" t="s">
        <v>88</v>
      </c>
      <c r="AE2" s="91" t="s">
        <v>90</v>
      </c>
      <c r="AF2" s="92" t="s">
        <v>17</v>
      </c>
      <c r="AG2" s="92" t="s">
        <v>18</v>
      </c>
      <c r="AH2" s="92" t="s">
        <v>19</v>
      </c>
      <c r="AI2" s="93" t="s">
        <v>95</v>
      </c>
      <c r="AJ2" s="93" t="s">
        <v>97</v>
      </c>
      <c r="AK2" s="93" t="s">
        <v>98</v>
      </c>
      <c r="AL2" s="93" t="s">
        <v>99</v>
      </c>
      <c r="AM2" s="94" t="s">
        <v>101</v>
      </c>
      <c r="AN2" s="94" t="s">
        <v>20</v>
      </c>
      <c r="AO2" s="94" t="s">
        <v>21</v>
      </c>
      <c r="AP2" s="94" t="s">
        <v>22</v>
      </c>
      <c r="AQ2" s="94" t="s">
        <v>23</v>
      </c>
      <c r="AR2" s="94" t="s">
        <v>24</v>
      </c>
      <c r="AS2" s="94" t="s">
        <v>108</v>
      </c>
      <c r="AT2" s="95" t="s">
        <v>26</v>
      </c>
      <c r="AU2" s="95" t="s">
        <v>27</v>
      </c>
      <c r="AV2" s="95" t="s">
        <v>112</v>
      </c>
      <c r="AW2" s="95" t="s">
        <v>114</v>
      </c>
      <c r="AX2" s="95" t="s">
        <v>116</v>
      </c>
      <c r="AY2" s="96" t="s">
        <v>118</v>
      </c>
      <c r="AZ2" s="96" t="s">
        <v>120</v>
      </c>
      <c r="BA2" s="96" t="s">
        <v>122</v>
      </c>
      <c r="BB2" s="96" t="s">
        <v>124</v>
      </c>
      <c r="BC2" s="97" t="s">
        <v>28</v>
      </c>
      <c r="BD2" s="97" t="s">
        <v>127</v>
      </c>
      <c r="BE2" s="97" t="s">
        <v>128</v>
      </c>
      <c r="BF2" s="97" t="s">
        <v>130</v>
      </c>
      <c r="BG2" s="97" t="s">
        <v>132</v>
      </c>
      <c r="BH2" s="97" t="s">
        <v>134</v>
      </c>
      <c r="BI2" s="97" t="s">
        <v>136</v>
      </c>
      <c r="BJ2" s="97" t="s">
        <v>138</v>
      </c>
      <c r="BK2" s="98" t="s">
        <v>29</v>
      </c>
      <c r="BL2" s="98" t="s">
        <v>36</v>
      </c>
      <c r="BM2" s="98" t="s">
        <v>40</v>
      </c>
      <c r="BN2" s="98" t="s">
        <v>143</v>
      </c>
      <c r="BO2" s="99" t="s">
        <v>42</v>
      </c>
      <c r="BP2" s="99" t="s">
        <v>44</v>
      </c>
      <c r="BQ2" s="99" t="s">
        <v>147</v>
      </c>
      <c r="BR2" s="100" t="s">
        <v>151</v>
      </c>
      <c r="BS2" s="101" t="s">
        <v>152</v>
      </c>
    </row>
    <row r="3" spans="1:71" x14ac:dyDescent="0.25">
      <c r="A3" s="86"/>
      <c r="B3" s="102" t="s">
        <v>48</v>
      </c>
      <c r="C3" s="103" t="s">
        <v>0</v>
      </c>
      <c r="D3" s="103" t="s">
        <v>51</v>
      </c>
      <c r="E3" s="104" t="s">
        <v>52</v>
      </c>
      <c r="F3" s="105" t="s">
        <v>53</v>
      </c>
      <c r="G3" s="105" t="s">
        <v>54</v>
      </c>
      <c r="H3" s="106" t="s">
        <v>55</v>
      </c>
      <c r="I3" s="107" t="s">
        <v>56</v>
      </c>
      <c r="J3" s="108" t="s">
        <v>57</v>
      </c>
      <c r="K3" s="109" t="s">
        <v>59</v>
      </c>
      <c r="L3" s="107" t="s">
        <v>56</v>
      </c>
      <c r="M3" s="108" t="s">
        <v>57</v>
      </c>
      <c r="N3" s="110" t="s">
        <v>63</v>
      </c>
      <c r="O3" s="107" t="s">
        <v>65</v>
      </c>
      <c r="P3" s="107" t="s">
        <v>67</v>
      </c>
      <c r="Q3" s="111" t="s">
        <v>69</v>
      </c>
      <c r="R3" s="112" t="s">
        <v>71</v>
      </c>
      <c r="S3" s="112" t="s">
        <v>73</v>
      </c>
      <c r="T3" s="111" t="s">
        <v>75</v>
      </c>
      <c r="U3" s="112" t="s">
        <v>71</v>
      </c>
      <c r="V3" s="112" t="s">
        <v>73</v>
      </c>
      <c r="W3" s="111" t="s">
        <v>79</v>
      </c>
      <c r="X3" s="113" t="s">
        <v>81</v>
      </c>
      <c r="Y3" s="114" t="s">
        <v>56</v>
      </c>
      <c r="Z3" s="114" t="s">
        <v>57</v>
      </c>
      <c r="AA3" s="113" t="s">
        <v>85</v>
      </c>
      <c r="AB3" s="114" t="s">
        <v>56</v>
      </c>
      <c r="AC3" s="114" t="s">
        <v>57</v>
      </c>
      <c r="AD3" s="111" t="s">
        <v>89</v>
      </c>
      <c r="AE3" s="111" t="s">
        <v>91</v>
      </c>
      <c r="AF3" s="115" t="s">
        <v>92</v>
      </c>
      <c r="AG3" s="116" t="s">
        <v>93</v>
      </c>
      <c r="AH3" s="116" t="s">
        <v>94</v>
      </c>
      <c r="AI3" s="117" t="s">
        <v>96</v>
      </c>
      <c r="AJ3" s="118" t="s">
        <v>71</v>
      </c>
      <c r="AK3" s="118" t="s">
        <v>73</v>
      </c>
      <c r="AL3" s="117" t="s">
        <v>100</v>
      </c>
      <c r="AM3" s="119" t="s">
        <v>102</v>
      </c>
      <c r="AN3" s="120" t="s">
        <v>103</v>
      </c>
      <c r="AO3" s="120" t="s">
        <v>104</v>
      </c>
      <c r="AP3" s="120" t="s">
        <v>105</v>
      </c>
      <c r="AQ3" s="120" t="s">
        <v>106</v>
      </c>
      <c r="AR3" s="120" t="s">
        <v>107</v>
      </c>
      <c r="AS3" s="121" t="s">
        <v>109</v>
      </c>
      <c r="AT3" s="122" t="s">
        <v>110</v>
      </c>
      <c r="AU3" s="123" t="s">
        <v>111</v>
      </c>
      <c r="AV3" s="123" t="s">
        <v>113</v>
      </c>
      <c r="AW3" s="123" t="s">
        <v>115</v>
      </c>
      <c r="AX3" s="123" t="s">
        <v>117</v>
      </c>
      <c r="AY3" s="124" t="s">
        <v>119</v>
      </c>
      <c r="AZ3" s="125" t="s">
        <v>121</v>
      </c>
      <c r="BA3" s="125" t="s">
        <v>123</v>
      </c>
      <c r="BB3" s="125" t="s">
        <v>125</v>
      </c>
      <c r="BC3" s="126" t="s">
        <v>126</v>
      </c>
      <c r="BD3" s="127" t="s">
        <v>104</v>
      </c>
      <c r="BE3" s="127" t="s">
        <v>129</v>
      </c>
      <c r="BF3" s="127" t="s">
        <v>131</v>
      </c>
      <c r="BG3" s="127" t="s">
        <v>133</v>
      </c>
      <c r="BH3" s="128" t="s">
        <v>135</v>
      </c>
      <c r="BI3" s="128" t="s">
        <v>137</v>
      </c>
      <c r="BJ3" s="127" t="s">
        <v>139</v>
      </c>
      <c r="BK3" s="129" t="s">
        <v>140</v>
      </c>
      <c r="BL3" s="130" t="s">
        <v>141</v>
      </c>
      <c r="BM3" s="130" t="s">
        <v>142</v>
      </c>
      <c r="BN3" s="130" t="s">
        <v>144</v>
      </c>
      <c r="BO3" s="131" t="s">
        <v>145</v>
      </c>
      <c r="BP3" s="132" t="s">
        <v>146</v>
      </c>
      <c r="BQ3" s="132" t="s">
        <v>148</v>
      </c>
      <c r="BR3" s="133"/>
      <c r="BS3" s="101"/>
    </row>
    <row r="4" spans="1:71" x14ac:dyDescent="0.25">
      <c r="A4" s="86" t="s">
        <v>1</v>
      </c>
      <c r="B4" s="86"/>
      <c r="C4" s="152">
        <v>5707251</v>
      </c>
      <c r="D4" s="152">
        <v>2654585</v>
      </c>
      <c r="E4" s="152">
        <v>9276</v>
      </c>
      <c r="F4" s="152">
        <v>939</v>
      </c>
      <c r="G4" s="152">
        <v>8337</v>
      </c>
      <c r="H4" s="152">
        <v>1258</v>
      </c>
      <c r="I4" s="152"/>
      <c r="J4" s="152"/>
      <c r="K4" s="152">
        <v>7079</v>
      </c>
      <c r="L4" s="152"/>
      <c r="M4" s="152"/>
      <c r="N4" s="152">
        <v>1677.7860000000001</v>
      </c>
      <c r="O4" s="152">
        <v>807</v>
      </c>
      <c r="P4" s="152">
        <v>6564</v>
      </c>
      <c r="Q4" s="152">
        <v>13506</v>
      </c>
      <c r="R4" s="152">
        <v>12840.064034000001</v>
      </c>
      <c r="S4" s="152">
        <v>666</v>
      </c>
      <c r="T4" s="152"/>
      <c r="U4" s="152"/>
      <c r="V4" s="152"/>
      <c r="W4" s="152">
        <v>212593.62501508681</v>
      </c>
      <c r="X4" s="152"/>
      <c r="Y4" s="152"/>
      <c r="Z4" s="152"/>
      <c r="AA4" s="152"/>
      <c r="AB4" s="152"/>
      <c r="AC4" s="152"/>
      <c r="AD4" s="152">
        <v>7581.6625622797519</v>
      </c>
      <c r="AE4" s="152">
        <v>229.947247</v>
      </c>
      <c r="AF4" s="152">
        <v>1520</v>
      </c>
      <c r="AG4" s="152">
        <v>611</v>
      </c>
      <c r="AH4" s="152">
        <v>909</v>
      </c>
      <c r="AI4" s="152">
        <v>3249</v>
      </c>
      <c r="AJ4" s="152">
        <v>2945</v>
      </c>
      <c r="AK4" s="152">
        <v>304</v>
      </c>
      <c r="AL4" s="152"/>
      <c r="AM4" s="152">
        <v>2436</v>
      </c>
      <c r="AN4" s="152">
        <v>1123</v>
      </c>
      <c r="AO4" s="152">
        <v>702</v>
      </c>
      <c r="AP4" s="152">
        <v>17.396999999999998</v>
      </c>
      <c r="AQ4" s="152">
        <v>568.40599999999995</v>
      </c>
      <c r="AR4" s="152">
        <v>25.174000000000049</v>
      </c>
      <c r="AS4" s="152">
        <v>2035</v>
      </c>
      <c r="AT4" s="152">
        <v>228</v>
      </c>
      <c r="AU4" s="152">
        <v>1081</v>
      </c>
      <c r="AV4" s="152">
        <v>830</v>
      </c>
      <c r="AW4" s="152">
        <v>266</v>
      </c>
      <c r="AX4" s="152"/>
      <c r="AY4" s="152">
        <v>1299.723</v>
      </c>
      <c r="AZ4" s="152">
        <v>623.73400000000004</v>
      </c>
      <c r="BA4" s="152">
        <v>401.18900000000002</v>
      </c>
      <c r="BB4" s="152">
        <v>75</v>
      </c>
      <c r="BC4" s="152">
        <v>2787</v>
      </c>
      <c r="BD4" s="152">
        <v>1604.8</v>
      </c>
      <c r="BE4" s="152">
        <v>230.2</v>
      </c>
      <c r="BF4" s="152">
        <v>229</v>
      </c>
      <c r="BG4" s="152">
        <v>723</v>
      </c>
      <c r="BH4" s="152"/>
      <c r="BI4" s="152"/>
      <c r="BJ4" s="152"/>
      <c r="BK4" s="152">
        <v>21455.425524512561</v>
      </c>
      <c r="BL4" s="152">
        <v>11576.926515101009</v>
      </c>
      <c r="BM4" s="152">
        <v>2885.8706001236701</v>
      </c>
      <c r="BN4" s="152">
        <v>7014.8830898378801</v>
      </c>
      <c r="BO4" s="152">
        <v>6711.4765969300006</v>
      </c>
      <c r="BP4" s="152">
        <v>6711.4765969300006</v>
      </c>
      <c r="BQ4" s="152"/>
      <c r="BR4" s="144">
        <v>7.4587000000000003</v>
      </c>
      <c r="BS4" s="144">
        <f>+'PPP&amp;EX'!B10</f>
        <v>10.1623</v>
      </c>
    </row>
    <row r="5" spans="1:71" x14ac:dyDescent="0.25">
      <c r="A5" s="86" t="s">
        <v>2</v>
      </c>
      <c r="B5" s="86"/>
      <c r="C5" s="134">
        <v>1311800</v>
      </c>
      <c r="D5" s="134">
        <v>593574.66063348413</v>
      </c>
      <c r="E5" s="134">
        <v>2084.4319999999998</v>
      </c>
      <c r="F5" s="134">
        <v>180.887</v>
      </c>
      <c r="G5" s="134">
        <v>1903.5450000000001</v>
      </c>
      <c r="H5" s="134">
        <v>224.78399999999999</v>
      </c>
      <c r="I5" s="134"/>
      <c r="J5" s="134"/>
      <c r="K5" s="134">
        <v>1678.761</v>
      </c>
      <c r="L5" s="134"/>
      <c r="M5" s="134"/>
      <c r="N5" s="134">
        <v>1109.797</v>
      </c>
      <c r="O5" s="134">
        <v>397.57600000000002</v>
      </c>
      <c r="P5" s="134">
        <v>749.13599999999997</v>
      </c>
      <c r="Q5" s="134">
        <v>3146.7834543750282</v>
      </c>
      <c r="R5" s="134">
        <v>3063.7549043583608</v>
      </c>
      <c r="S5" s="134">
        <v>83.028550016666671</v>
      </c>
      <c r="T5" s="134"/>
      <c r="U5" s="134"/>
      <c r="V5" s="134"/>
      <c r="W5" s="134">
        <v>46284.523334923462</v>
      </c>
      <c r="X5" s="134"/>
      <c r="Y5" s="134"/>
      <c r="Z5" s="134"/>
      <c r="AA5" s="134"/>
      <c r="AB5" s="134"/>
      <c r="AC5" s="134"/>
      <c r="AD5" s="134">
        <v>504.88309976168728</v>
      </c>
      <c r="AE5" s="134">
        <v>3.1692044028764981</v>
      </c>
      <c r="AF5" s="134">
        <v>230.43299999999999</v>
      </c>
      <c r="AG5" s="134">
        <v>168.45500000000001</v>
      </c>
      <c r="AH5" s="134">
        <v>46.331000000000003</v>
      </c>
      <c r="AI5" s="134">
        <v>386</v>
      </c>
      <c r="AJ5" s="134">
        <v>364</v>
      </c>
      <c r="AK5" s="134">
        <v>22.250398402892561</v>
      </c>
      <c r="AL5" s="134"/>
      <c r="AM5" s="134">
        <v>390.27499999999998</v>
      </c>
      <c r="AN5" s="134">
        <v>142.012</v>
      </c>
      <c r="AO5" s="134">
        <v>88.525000000000006</v>
      </c>
      <c r="AP5" s="134">
        <v>17.056999999999999</v>
      </c>
      <c r="AQ5" s="134">
        <v>137.148</v>
      </c>
      <c r="AR5" s="134">
        <v>5.5330000000000004</v>
      </c>
      <c r="AS5" s="134">
        <v>365.27199999999999</v>
      </c>
      <c r="AT5" s="134">
        <v>130.31399999999999</v>
      </c>
      <c r="AU5" s="134">
        <v>148.88800000000001</v>
      </c>
      <c r="AV5" s="134">
        <v>80.650000000000006</v>
      </c>
      <c r="AW5" s="134">
        <v>30.422999999999998</v>
      </c>
      <c r="AX5" s="134"/>
      <c r="AY5" s="134"/>
      <c r="AZ5" s="134"/>
      <c r="BA5" s="134"/>
      <c r="BB5" s="134"/>
      <c r="BC5" s="134">
        <v>597.29999999999995</v>
      </c>
      <c r="BD5" s="134">
        <v>223.77199999999999</v>
      </c>
      <c r="BE5" s="134">
        <v>59.103000000000002</v>
      </c>
      <c r="BF5" s="134">
        <v>45.6</v>
      </c>
      <c r="BG5" s="134">
        <v>174.77199999999999</v>
      </c>
      <c r="BH5" s="134"/>
      <c r="BI5" s="134"/>
      <c r="BJ5" s="134">
        <v>67.665800000000004</v>
      </c>
      <c r="BK5" s="134">
        <v>239.27061543566671</v>
      </c>
      <c r="BL5" s="134">
        <v>58.303186439999998</v>
      </c>
      <c r="BM5" s="134">
        <v>16.967428995666669</v>
      </c>
      <c r="BN5" s="134">
        <v>164</v>
      </c>
      <c r="BO5" s="134">
        <v>94</v>
      </c>
      <c r="BP5" s="134">
        <v>94</v>
      </c>
      <c r="BQ5" s="134"/>
      <c r="BR5" s="142">
        <v>1</v>
      </c>
      <c r="BS5" s="144">
        <f>+'PPP&amp;EX'!B11</f>
        <v>0.74781500000000001</v>
      </c>
    </row>
    <row r="6" spans="1:71" x14ac:dyDescent="0.25">
      <c r="A6" s="86" t="s">
        <v>3</v>
      </c>
      <c r="B6" s="86"/>
      <c r="C6" s="134">
        <v>5487308</v>
      </c>
      <c r="D6" s="134">
        <v>2660000</v>
      </c>
      <c r="E6" s="134">
        <v>10620</v>
      </c>
      <c r="F6" s="134">
        <v>1290</v>
      </c>
      <c r="G6" s="134">
        <v>9330</v>
      </c>
      <c r="H6" s="134">
        <v>2070</v>
      </c>
      <c r="I6" s="134"/>
      <c r="J6" s="134"/>
      <c r="K6" s="134">
        <v>7260</v>
      </c>
      <c r="L6" s="134"/>
      <c r="M6" s="134"/>
      <c r="N6" s="134">
        <v>1560</v>
      </c>
      <c r="O6" s="134">
        <v>750</v>
      </c>
      <c r="P6" s="134"/>
      <c r="Q6" s="134">
        <v>15186</v>
      </c>
      <c r="R6" s="134"/>
      <c r="S6" s="134"/>
      <c r="T6" s="134">
        <v>4141</v>
      </c>
      <c r="U6" s="134"/>
      <c r="V6" s="134"/>
      <c r="W6" s="134">
        <v>593750</v>
      </c>
      <c r="X6" s="134"/>
      <c r="Y6" s="134"/>
      <c r="Z6" s="134"/>
      <c r="AA6" s="134"/>
      <c r="AB6" s="134"/>
      <c r="AC6" s="134"/>
      <c r="AD6" s="134">
        <v>2888</v>
      </c>
      <c r="AE6" s="134">
        <v>90</v>
      </c>
      <c r="AF6" s="134">
        <v>544</v>
      </c>
      <c r="AG6" s="134">
        <v>527</v>
      </c>
      <c r="AH6" s="134">
        <v>17</v>
      </c>
      <c r="AI6" s="134">
        <v>732</v>
      </c>
      <c r="AJ6" s="134"/>
      <c r="AK6" s="134"/>
      <c r="AL6" s="134">
        <v>246</v>
      </c>
      <c r="AM6" s="134">
        <v>1728</v>
      </c>
      <c r="AN6" s="134">
        <v>852</v>
      </c>
      <c r="AO6" s="134">
        <v>404</v>
      </c>
      <c r="AP6" s="134">
        <v>3</v>
      </c>
      <c r="AQ6" s="134">
        <v>450</v>
      </c>
      <c r="AR6" s="134">
        <v>19</v>
      </c>
      <c r="AS6" s="134">
        <v>1492</v>
      </c>
      <c r="AT6" s="134">
        <v>389</v>
      </c>
      <c r="AU6" s="134">
        <v>775</v>
      </c>
      <c r="AV6" s="134">
        <v>145</v>
      </c>
      <c r="AW6" s="134">
        <v>419</v>
      </c>
      <c r="AX6" s="134"/>
      <c r="AY6" s="134"/>
      <c r="AZ6" s="134"/>
      <c r="BA6" s="134"/>
      <c r="BB6" s="134"/>
      <c r="BC6" s="134">
        <v>1937</v>
      </c>
      <c r="BD6" s="134">
        <v>1557</v>
      </c>
      <c r="BE6" s="134"/>
      <c r="BF6" s="134"/>
      <c r="BG6" s="134">
        <v>380</v>
      </c>
      <c r="BH6" s="134"/>
      <c r="BI6" s="134"/>
      <c r="BJ6" s="134"/>
      <c r="BK6" s="134">
        <v>2312</v>
      </c>
      <c r="BL6" s="134">
        <v>1471</v>
      </c>
      <c r="BM6" s="134">
        <v>235</v>
      </c>
      <c r="BN6" s="134">
        <v>606</v>
      </c>
      <c r="BO6" s="134">
        <v>572</v>
      </c>
      <c r="BP6" s="134">
        <v>572</v>
      </c>
      <c r="BQ6" s="134"/>
      <c r="BR6" s="142">
        <v>1</v>
      </c>
      <c r="BS6" s="144">
        <f>+'PPP&amp;EX'!B12</f>
        <v>1.26275</v>
      </c>
    </row>
    <row r="7" spans="1:71" x14ac:dyDescent="0.25">
      <c r="A7" s="86" t="s">
        <v>4</v>
      </c>
      <c r="B7" s="86"/>
      <c r="C7" s="134">
        <v>332529</v>
      </c>
      <c r="D7" s="134">
        <v>126437</v>
      </c>
      <c r="E7" s="134">
        <v>451</v>
      </c>
      <c r="F7" s="134">
        <v>22</v>
      </c>
      <c r="G7" s="134">
        <v>429</v>
      </c>
      <c r="H7" s="134">
        <v>45</v>
      </c>
      <c r="I7" s="134">
        <v>28</v>
      </c>
      <c r="J7" s="134">
        <v>17</v>
      </c>
      <c r="K7" s="134">
        <v>384</v>
      </c>
      <c r="L7" s="134">
        <v>291</v>
      </c>
      <c r="M7" s="134">
        <v>93</v>
      </c>
      <c r="N7" s="134">
        <v>114</v>
      </c>
      <c r="O7" s="134">
        <v>162</v>
      </c>
      <c r="P7" s="134"/>
      <c r="Q7" s="134">
        <v>797</v>
      </c>
      <c r="R7" s="134">
        <v>781</v>
      </c>
      <c r="S7" s="134">
        <v>15</v>
      </c>
      <c r="T7" s="134">
        <v>336</v>
      </c>
      <c r="U7" s="134">
        <v>332</v>
      </c>
      <c r="V7" s="134">
        <v>4</v>
      </c>
      <c r="W7" s="134">
        <v>10225</v>
      </c>
      <c r="X7" s="134">
        <v>3805</v>
      </c>
      <c r="Y7" s="134">
        <v>3134</v>
      </c>
      <c r="Z7" s="134">
        <v>671</v>
      </c>
      <c r="AA7" s="134">
        <v>6420</v>
      </c>
      <c r="AB7" s="134">
        <v>5092</v>
      </c>
      <c r="AC7" s="134">
        <v>1328</v>
      </c>
      <c r="AD7" s="134">
        <v>194</v>
      </c>
      <c r="AE7" s="134">
        <v>3</v>
      </c>
      <c r="AF7" s="134">
        <v>142</v>
      </c>
      <c r="AG7" s="134">
        <v>96</v>
      </c>
      <c r="AH7" s="134">
        <v>46</v>
      </c>
      <c r="AI7" s="134">
        <v>378</v>
      </c>
      <c r="AJ7" s="134">
        <v>366</v>
      </c>
      <c r="AK7" s="134">
        <v>11</v>
      </c>
      <c r="AL7" s="134">
        <v>120</v>
      </c>
      <c r="AM7" s="134">
        <v>124</v>
      </c>
      <c r="AN7" s="134">
        <v>89</v>
      </c>
      <c r="AO7" s="134"/>
      <c r="AP7" s="134">
        <v>1</v>
      </c>
      <c r="AQ7" s="134">
        <v>34</v>
      </c>
      <c r="AR7" s="134"/>
      <c r="AS7" s="134">
        <v>94</v>
      </c>
      <c r="AT7" s="134">
        <v>1</v>
      </c>
      <c r="AU7" s="134">
        <v>20</v>
      </c>
      <c r="AV7" s="134">
        <v>54</v>
      </c>
      <c r="AW7" s="134">
        <v>49</v>
      </c>
      <c r="AX7" s="134"/>
      <c r="AY7" s="134">
        <v>21</v>
      </c>
      <c r="AZ7" s="134">
        <v>69</v>
      </c>
      <c r="BA7" s="134">
        <v>4</v>
      </c>
      <c r="BB7" s="134">
        <v>30</v>
      </c>
      <c r="BC7" s="134">
        <v>94</v>
      </c>
      <c r="BD7" s="134"/>
      <c r="BE7" s="134"/>
      <c r="BF7" s="134"/>
      <c r="BG7" s="134">
        <v>94</v>
      </c>
      <c r="BH7" s="134">
        <v>68</v>
      </c>
      <c r="BI7" s="134">
        <v>26</v>
      </c>
      <c r="BJ7" s="134"/>
      <c r="BK7" s="134">
        <v>28576</v>
      </c>
      <c r="BL7" s="134">
        <v>14409</v>
      </c>
      <c r="BM7" s="134">
        <v>5675</v>
      </c>
      <c r="BN7" s="134">
        <v>8492</v>
      </c>
      <c r="BO7" s="134">
        <v>8217</v>
      </c>
      <c r="BP7" s="134">
        <v>8217</v>
      </c>
      <c r="BQ7" s="134"/>
      <c r="BR7" s="148">
        <v>146.30000000000001</v>
      </c>
      <c r="BS7" s="144">
        <f>+'PPP&amp;EX'!B13</f>
        <v>197.49799999999999</v>
      </c>
    </row>
    <row r="8" spans="1:71" x14ac:dyDescent="0.25">
      <c r="A8" s="86" t="s">
        <v>5</v>
      </c>
      <c r="B8" s="86"/>
      <c r="C8" s="134">
        <v>1968957</v>
      </c>
      <c r="D8" s="134">
        <v>803800</v>
      </c>
      <c r="E8" s="134">
        <v>2647</v>
      </c>
      <c r="F8" s="134">
        <v>134</v>
      </c>
      <c r="G8" s="134">
        <v>2513</v>
      </c>
      <c r="H8" s="134">
        <v>292</v>
      </c>
      <c r="I8" s="134"/>
      <c r="J8" s="134"/>
      <c r="K8" s="134">
        <v>2178</v>
      </c>
      <c r="L8" s="134"/>
      <c r="M8" s="134"/>
      <c r="N8" s="134">
        <v>1034</v>
      </c>
      <c r="O8" s="134">
        <v>845</v>
      </c>
      <c r="P8" s="134">
        <v>468</v>
      </c>
      <c r="Q8" s="134">
        <v>6873</v>
      </c>
      <c r="R8" s="134">
        <v>6678</v>
      </c>
      <c r="S8" s="134">
        <v>173</v>
      </c>
      <c r="T8" s="134"/>
      <c r="U8" s="134"/>
      <c r="V8" s="134"/>
      <c r="W8" s="134">
        <v>108055.3408203125</v>
      </c>
      <c r="X8" s="134"/>
      <c r="Y8" s="134"/>
      <c r="Z8" s="134"/>
      <c r="AA8" s="134"/>
      <c r="AB8" s="134"/>
      <c r="AC8" s="134"/>
      <c r="AD8" s="134">
        <v>2553</v>
      </c>
      <c r="AE8" s="134"/>
      <c r="AF8" s="134">
        <v>315</v>
      </c>
      <c r="AG8" s="134">
        <v>315</v>
      </c>
      <c r="AH8" s="134">
        <v>6</v>
      </c>
      <c r="AI8" s="134">
        <v>321</v>
      </c>
      <c r="AJ8" s="134">
        <v>295</v>
      </c>
      <c r="AK8" s="134">
        <v>22</v>
      </c>
      <c r="AL8" s="134"/>
      <c r="AM8" s="134">
        <v>504</v>
      </c>
      <c r="AN8" s="134">
        <v>137</v>
      </c>
      <c r="AO8" s="134">
        <v>19</v>
      </c>
      <c r="AP8" s="134">
        <v>14</v>
      </c>
      <c r="AQ8" s="134">
        <v>306</v>
      </c>
      <c r="AR8" s="134">
        <v>34</v>
      </c>
      <c r="AS8" s="134"/>
      <c r="AT8" s="134">
        <v>112</v>
      </c>
      <c r="AU8" s="134">
        <v>96</v>
      </c>
      <c r="AV8" s="134">
        <v>61</v>
      </c>
      <c r="AW8" s="134">
        <v>234</v>
      </c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>
        <v>300</v>
      </c>
      <c r="BL8" s="134">
        <v>181</v>
      </c>
      <c r="BM8" s="134">
        <v>36</v>
      </c>
      <c r="BN8" s="134">
        <v>83</v>
      </c>
      <c r="BO8" s="134">
        <v>98</v>
      </c>
      <c r="BP8" s="134">
        <v>98</v>
      </c>
      <c r="BQ8" s="134"/>
      <c r="BR8" s="142">
        <v>1</v>
      </c>
      <c r="BS8" s="144">
        <f>+'PPP&amp;EX'!B14</f>
        <v>0.69215800000000005</v>
      </c>
    </row>
    <row r="9" spans="1:71" x14ac:dyDescent="0.25">
      <c r="A9" s="86" t="s">
        <v>6</v>
      </c>
      <c r="B9" s="86"/>
      <c r="C9" s="134">
        <v>2888558</v>
      </c>
      <c r="D9" s="134">
        <v>1331600</v>
      </c>
      <c r="E9" s="134">
        <v>4184.3</v>
      </c>
      <c r="F9" s="134">
        <v>181</v>
      </c>
      <c r="G9" s="134">
        <v>4003.3</v>
      </c>
      <c r="H9" s="134">
        <v>354</v>
      </c>
      <c r="I9" s="134"/>
      <c r="J9" s="134"/>
      <c r="K9" s="134">
        <v>3649.3</v>
      </c>
      <c r="L9" s="134"/>
      <c r="M9" s="134"/>
      <c r="N9" s="134">
        <v>1777.5</v>
      </c>
      <c r="O9" s="134">
        <v>1631.8</v>
      </c>
      <c r="P9" s="134">
        <v>573</v>
      </c>
      <c r="Q9" s="134">
        <v>8405</v>
      </c>
      <c r="R9" s="134">
        <v>8353</v>
      </c>
      <c r="S9" s="134">
        <v>52</v>
      </c>
      <c r="T9" s="134"/>
      <c r="U9" s="134"/>
      <c r="V9" s="134"/>
      <c r="W9" s="134">
        <v>32893.7373046875</v>
      </c>
      <c r="X9" s="134"/>
      <c r="Y9" s="134"/>
      <c r="Z9" s="134"/>
      <c r="AA9" s="134"/>
      <c r="AB9" s="134"/>
      <c r="AC9" s="134"/>
      <c r="AD9" s="134">
        <v>6350</v>
      </c>
      <c r="AE9" s="134">
        <v>8</v>
      </c>
      <c r="AF9" s="134">
        <v>553.4</v>
      </c>
      <c r="AG9" s="134">
        <v>447</v>
      </c>
      <c r="AH9" s="134">
        <v>77</v>
      </c>
      <c r="AI9" s="134">
        <v>869</v>
      </c>
      <c r="AJ9" s="134">
        <v>838</v>
      </c>
      <c r="AK9" s="134">
        <v>31</v>
      </c>
      <c r="AL9" s="134"/>
      <c r="AM9" s="134">
        <v>833</v>
      </c>
      <c r="AN9" s="134">
        <v>165</v>
      </c>
      <c r="AO9" s="134">
        <v>32</v>
      </c>
      <c r="AP9" s="134">
        <v>109</v>
      </c>
      <c r="AQ9" s="134">
        <v>517</v>
      </c>
      <c r="AR9" s="134">
        <v>10</v>
      </c>
      <c r="AS9" s="134">
        <v>779</v>
      </c>
      <c r="AT9" s="134">
        <v>199</v>
      </c>
      <c r="AU9" s="134">
        <v>134</v>
      </c>
      <c r="AV9" s="134">
        <v>354</v>
      </c>
      <c r="AW9" s="134">
        <v>147</v>
      </c>
      <c r="AX9" s="134"/>
      <c r="AY9" s="134"/>
      <c r="AZ9" s="134"/>
      <c r="BA9" s="134"/>
      <c r="BB9" s="134"/>
      <c r="BC9" s="134">
        <v>724</v>
      </c>
      <c r="BD9" s="134">
        <v>398</v>
      </c>
      <c r="BE9" s="134">
        <v>49</v>
      </c>
      <c r="BF9" s="134">
        <v>84</v>
      </c>
      <c r="BG9" s="134">
        <v>182</v>
      </c>
      <c r="BH9" s="134"/>
      <c r="BI9" s="134">
        <v>182</v>
      </c>
      <c r="BJ9" s="134">
        <v>12</v>
      </c>
      <c r="BK9" s="134">
        <v>390.5</v>
      </c>
      <c r="BL9" s="134">
        <v>247.3</v>
      </c>
      <c r="BM9" s="134">
        <v>47.8</v>
      </c>
      <c r="BN9" s="134">
        <v>95.4</v>
      </c>
      <c r="BO9" s="134">
        <v>79</v>
      </c>
      <c r="BP9" s="134">
        <v>79</v>
      </c>
      <c r="BQ9" s="134"/>
      <c r="BR9" s="142">
        <v>1</v>
      </c>
      <c r="BS9" s="144">
        <f>+'PPP&amp;EX'!B15</f>
        <v>0.62022299999999997</v>
      </c>
    </row>
    <row r="10" spans="1:71" x14ac:dyDescent="0.25">
      <c r="A10" s="86" t="s">
        <v>7</v>
      </c>
      <c r="B10" s="86"/>
      <c r="C10" s="134">
        <v>5213985</v>
      </c>
      <c r="D10" s="134">
        <v>2348797</v>
      </c>
      <c r="E10" s="134">
        <v>7227.8289999999997</v>
      </c>
      <c r="F10" s="134">
        <v>1027.248</v>
      </c>
      <c r="G10" s="134">
        <v>6200.5810000000001</v>
      </c>
      <c r="H10" s="134">
        <v>485.69099999999997</v>
      </c>
      <c r="I10" s="134">
        <v>336.73099999999999</v>
      </c>
      <c r="J10" s="134">
        <v>148.96</v>
      </c>
      <c r="K10" s="134">
        <v>5714.89</v>
      </c>
      <c r="L10" s="134">
        <v>4366.7479999999996</v>
      </c>
      <c r="M10" s="134">
        <v>1348.1420000000001</v>
      </c>
      <c r="N10" s="134">
        <v>1290.7310000000007</v>
      </c>
      <c r="O10" s="134">
        <v>1144.623</v>
      </c>
      <c r="P10" s="134" t="s">
        <v>149</v>
      </c>
      <c r="Q10" s="134">
        <v>14019.594583000002</v>
      </c>
      <c r="R10" s="134">
        <v>13245.774133000003</v>
      </c>
      <c r="S10" s="134">
        <v>773.82044999999994</v>
      </c>
      <c r="T10" s="134">
        <v>5398</v>
      </c>
      <c r="U10" s="134">
        <v>5242</v>
      </c>
      <c r="V10" s="134">
        <v>156</v>
      </c>
      <c r="W10" s="134">
        <v>93453.413464885671</v>
      </c>
      <c r="X10" s="134">
        <v>59815.730728587369</v>
      </c>
      <c r="Y10" s="134">
        <v>43378.308382671094</v>
      </c>
      <c r="Z10" s="134">
        <v>16437.422345916275</v>
      </c>
      <c r="AA10" s="134">
        <v>33637.682736298295</v>
      </c>
      <c r="AB10" s="134">
        <v>28490.230124589289</v>
      </c>
      <c r="AC10" s="134">
        <v>5147.4526117090063</v>
      </c>
      <c r="AD10" s="134">
        <v>6208.8174000000008</v>
      </c>
      <c r="AE10" s="134">
        <v>180.396467</v>
      </c>
      <c r="AF10" s="134">
        <v>944.37</v>
      </c>
      <c r="AG10" s="134">
        <v>569.66899999999998</v>
      </c>
      <c r="AH10" s="134">
        <v>374.70100000000002</v>
      </c>
      <c r="AI10" s="134">
        <v>2646.9405690000012</v>
      </c>
      <c r="AJ10" s="134">
        <v>2345.3046370000002</v>
      </c>
      <c r="AK10" s="134">
        <v>301.63593200000003</v>
      </c>
      <c r="AL10" s="134">
        <v>731</v>
      </c>
      <c r="AM10" s="134">
        <v>2120.36</v>
      </c>
      <c r="AN10" s="134">
        <v>729.55600000000004</v>
      </c>
      <c r="AO10" s="134">
        <v>634.899</v>
      </c>
      <c r="AP10" s="134">
        <v>37.412999999999997</v>
      </c>
      <c r="AQ10" s="134">
        <v>704.43299999999999</v>
      </c>
      <c r="AR10" s="134">
        <v>14.058999999999999</v>
      </c>
      <c r="AS10" s="134">
        <v>1916.85</v>
      </c>
      <c r="AT10" s="134">
        <v>550.3610000000001</v>
      </c>
      <c r="AU10" s="134">
        <v>738.06799999999998</v>
      </c>
      <c r="AV10" s="134">
        <v>667.66200000000003</v>
      </c>
      <c r="AW10" s="134">
        <v>164.26900000000001</v>
      </c>
      <c r="AX10" s="134"/>
      <c r="AY10" s="134">
        <v>1132.6470000000002</v>
      </c>
      <c r="AZ10" s="134">
        <v>511.95400000000001</v>
      </c>
      <c r="BA10" s="134">
        <v>411.55500000000001</v>
      </c>
      <c r="BB10" s="134">
        <v>64.203999999999994</v>
      </c>
      <c r="BC10" s="134">
        <v>2233.3830000000003</v>
      </c>
      <c r="BD10" s="134">
        <v>891.32100000000003</v>
      </c>
      <c r="BE10" s="134">
        <v>272.87799999999999</v>
      </c>
      <c r="BF10" s="134">
        <v>565.82600000000002</v>
      </c>
      <c r="BG10" s="134">
        <v>503.358</v>
      </c>
      <c r="BH10" s="134">
        <v>6.5739999999999998</v>
      </c>
      <c r="BI10" s="134">
        <v>496.78399999999999</v>
      </c>
      <c r="BJ10" s="134"/>
      <c r="BK10" s="134">
        <v>31583.463486999994</v>
      </c>
      <c r="BL10" s="134">
        <v>17997.781145999998</v>
      </c>
      <c r="BM10" s="134">
        <v>3058.6147099999994</v>
      </c>
      <c r="BN10" s="134">
        <v>10527.067630999996</v>
      </c>
      <c r="BO10" s="134">
        <v>10030.245373999998</v>
      </c>
      <c r="BP10" s="134">
        <v>8892.7766409999986</v>
      </c>
      <c r="BQ10" s="134">
        <v>1137.4687329999999</v>
      </c>
      <c r="BR10" s="144">
        <v>8.9496000000000002</v>
      </c>
      <c r="BS10" s="144">
        <f>+'PPP&amp;EX'!B16</f>
        <v>13.8169</v>
      </c>
    </row>
    <row r="11" spans="1:71" x14ac:dyDescent="0.25">
      <c r="A11" s="86" t="s">
        <v>8</v>
      </c>
      <c r="B11" s="86"/>
      <c r="C11" s="134">
        <v>9851000</v>
      </c>
      <c r="D11" s="134">
        <v>4482000</v>
      </c>
      <c r="E11" s="134">
        <v>14798</v>
      </c>
      <c r="F11" s="134"/>
      <c r="G11" s="134">
        <v>14798</v>
      </c>
      <c r="H11" s="134">
        <v>2159</v>
      </c>
      <c r="I11" s="134">
        <v>1447</v>
      </c>
      <c r="J11" s="134">
        <v>712</v>
      </c>
      <c r="K11" s="134">
        <v>12639</v>
      </c>
      <c r="L11" s="134">
        <v>9908</v>
      </c>
      <c r="M11" s="134">
        <v>2731</v>
      </c>
      <c r="N11" s="134">
        <v>2988</v>
      </c>
      <c r="O11" s="134">
        <v>4128</v>
      </c>
      <c r="P11" s="134">
        <v>6129</v>
      </c>
      <c r="Q11" s="134">
        <v>29675</v>
      </c>
      <c r="R11" s="134">
        <v>28949</v>
      </c>
      <c r="S11" s="134">
        <v>727</v>
      </c>
      <c r="T11" s="134">
        <v>9962</v>
      </c>
      <c r="U11" s="134">
        <v>9808</v>
      </c>
      <c r="V11" s="134">
        <v>154</v>
      </c>
      <c r="W11" s="134">
        <v>460565.3330078125</v>
      </c>
      <c r="X11" s="134">
        <v>210732</v>
      </c>
      <c r="Y11" s="134"/>
      <c r="Z11" s="134"/>
      <c r="AA11" s="134">
        <v>260887</v>
      </c>
      <c r="AB11" s="134"/>
      <c r="AC11" s="134"/>
      <c r="AD11" s="134">
        <v>9815</v>
      </c>
      <c r="AE11" s="134">
        <v>409</v>
      </c>
      <c r="AF11" s="134">
        <v>3492</v>
      </c>
      <c r="AG11" s="134">
        <v>1694</v>
      </c>
      <c r="AH11" s="134">
        <v>1798</v>
      </c>
      <c r="AI11" s="134">
        <v>9755</v>
      </c>
      <c r="AJ11" s="134">
        <v>8862</v>
      </c>
      <c r="AK11" s="134">
        <v>450</v>
      </c>
      <c r="AL11" s="134">
        <v>2844</v>
      </c>
      <c r="AM11" s="134">
        <v>3486</v>
      </c>
      <c r="AN11" s="134">
        <v>1118</v>
      </c>
      <c r="AO11" s="134">
        <v>648</v>
      </c>
      <c r="AP11" s="134">
        <v>6</v>
      </c>
      <c r="AQ11" s="134">
        <v>1705</v>
      </c>
      <c r="AR11" s="134">
        <v>9</v>
      </c>
      <c r="AS11" s="134">
        <v>3288</v>
      </c>
      <c r="AT11" s="134">
        <v>568</v>
      </c>
      <c r="AU11" s="134">
        <v>835</v>
      </c>
      <c r="AV11" s="134">
        <v>479</v>
      </c>
      <c r="AW11" s="134">
        <v>1605</v>
      </c>
      <c r="AX11" s="134"/>
      <c r="AY11" s="134">
        <v>953</v>
      </c>
      <c r="AZ11" s="134">
        <v>1626</v>
      </c>
      <c r="BA11" s="134">
        <v>108</v>
      </c>
      <c r="BB11" s="134">
        <v>789</v>
      </c>
      <c r="BC11" s="134">
        <v>5216</v>
      </c>
      <c r="BD11" s="134">
        <v>2458</v>
      </c>
      <c r="BE11" s="134">
        <v>538</v>
      </c>
      <c r="BF11" s="134">
        <v>607</v>
      </c>
      <c r="BG11" s="134">
        <v>952</v>
      </c>
      <c r="BH11" s="134">
        <v>238</v>
      </c>
      <c r="BI11" s="134">
        <v>714</v>
      </c>
      <c r="BJ11" s="134">
        <v>661</v>
      </c>
      <c r="BK11" s="134">
        <v>47417</v>
      </c>
      <c r="BL11" s="134">
        <v>29578</v>
      </c>
      <c r="BM11" s="134">
        <v>7426</v>
      </c>
      <c r="BN11" s="134">
        <v>10413</v>
      </c>
      <c r="BO11" s="134">
        <v>12488</v>
      </c>
      <c r="BP11" s="134">
        <v>12488</v>
      </c>
      <c r="BQ11" s="134"/>
      <c r="BR11" s="144">
        <v>9.3535000000000004</v>
      </c>
      <c r="BS11" s="144">
        <f>+'PPP&amp;EX'!B17</f>
        <v>12.3171</v>
      </c>
    </row>
    <row r="14" spans="1:71" x14ac:dyDescent="0.25"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46A1-C02E-4FAB-B6AC-49645C8FE244}">
  <dimension ref="A1:L34"/>
  <sheetViews>
    <sheetView workbookViewId="0">
      <selection activeCell="L10" sqref="L10"/>
    </sheetView>
  </sheetViews>
  <sheetFormatPr defaultRowHeight="15" x14ac:dyDescent="0.25"/>
  <cols>
    <col min="1" max="1" width="13.7109375" customWidth="1"/>
    <col min="2" max="5" width="11.5703125" bestFit="1" customWidth="1"/>
    <col min="6" max="8" width="12" bestFit="1" customWidth="1"/>
    <col min="9" max="9" width="12.140625" customWidth="1"/>
  </cols>
  <sheetData>
    <row r="1" spans="1:12" ht="16.5" x14ac:dyDescent="0.3">
      <c r="F1" s="185"/>
    </row>
    <row r="2" spans="1:12" x14ac:dyDescent="0.25">
      <c r="A2" s="140" t="s">
        <v>153</v>
      </c>
      <c r="B2" s="139"/>
      <c r="C2" s="139"/>
      <c r="D2" s="139"/>
      <c r="E2" s="139"/>
      <c r="F2" s="139"/>
      <c r="G2" s="139"/>
    </row>
    <row r="4" spans="1:12" x14ac:dyDescent="0.25">
      <c r="A4" s="140" t="s">
        <v>154</v>
      </c>
      <c r="B4" s="140" t="s">
        <v>155</v>
      </c>
      <c r="C4" s="139"/>
      <c r="D4" s="139"/>
      <c r="E4" s="139"/>
      <c r="F4" s="139"/>
      <c r="G4" s="139"/>
    </row>
    <row r="6" spans="1:12" x14ac:dyDescent="0.25">
      <c r="A6" s="140" t="s">
        <v>156</v>
      </c>
      <c r="B6" s="140" t="s">
        <v>157</v>
      </c>
      <c r="C6" s="139"/>
      <c r="D6" s="139"/>
      <c r="E6" s="139"/>
      <c r="F6" s="139"/>
      <c r="G6" s="139"/>
    </row>
    <row r="7" spans="1:12" x14ac:dyDescent="0.25">
      <c r="A7" s="140" t="s">
        <v>158</v>
      </c>
      <c r="B7" s="140" t="s">
        <v>159</v>
      </c>
      <c r="C7" s="139"/>
      <c r="D7" s="139"/>
      <c r="E7" s="139"/>
      <c r="F7" s="139"/>
      <c r="G7" s="139"/>
    </row>
    <row r="9" spans="1:12" x14ac:dyDescent="0.25">
      <c r="A9" s="183" t="s">
        <v>160</v>
      </c>
      <c r="B9" s="267" t="s">
        <v>161</v>
      </c>
      <c r="C9" s="267" t="s">
        <v>162</v>
      </c>
      <c r="D9" s="267" t="s">
        <v>163</v>
      </c>
      <c r="E9" s="267" t="s">
        <v>164</v>
      </c>
      <c r="F9" s="267" t="s">
        <v>165</v>
      </c>
      <c r="G9" s="268" t="s">
        <v>166</v>
      </c>
      <c r="H9" s="269" t="s">
        <v>174</v>
      </c>
      <c r="I9" s="270" t="s">
        <v>188</v>
      </c>
      <c r="J9" s="173"/>
      <c r="K9" s="173"/>
    </row>
    <row r="10" spans="1:12" x14ac:dyDescent="0.25">
      <c r="A10" s="183" t="s">
        <v>1</v>
      </c>
      <c r="B10">
        <v>10.1623</v>
      </c>
      <c r="C10">
        <v>10.193</v>
      </c>
      <c r="D10">
        <v>10.0052</v>
      </c>
      <c r="E10">
        <v>9.9782600000000006</v>
      </c>
      <c r="F10">
        <v>10.055</v>
      </c>
      <c r="G10">
        <v>10.0007</v>
      </c>
      <c r="H10">
        <v>9.9413099999999996</v>
      </c>
      <c r="I10" s="184">
        <v>9.8462999999999994</v>
      </c>
      <c r="J10" s="173"/>
      <c r="K10" s="173"/>
      <c r="L10" s="182"/>
    </row>
    <row r="11" spans="1:12" x14ac:dyDescent="0.25">
      <c r="A11" s="183" t="s">
        <v>2</v>
      </c>
      <c r="B11">
        <v>0.74781500000000001</v>
      </c>
      <c r="C11">
        <v>0.75995599999999996</v>
      </c>
      <c r="D11">
        <v>0.77882600000000002</v>
      </c>
      <c r="E11">
        <v>0.79454000000000002</v>
      </c>
      <c r="F11">
        <v>0.81303800000000004</v>
      </c>
      <c r="G11">
        <v>0.79954400000000003</v>
      </c>
      <c r="H11">
        <v>0.81979900000000006</v>
      </c>
      <c r="I11">
        <v>0.88576900000000003</v>
      </c>
      <c r="J11" s="173"/>
      <c r="K11" s="173"/>
      <c r="L11" s="182"/>
    </row>
    <row r="12" spans="1:12" x14ac:dyDescent="0.25">
      <c r="A12" s="183" t="s">
        <v>3</v>
      </c>
      <c r="B12">
        <v>1.26275</v>
      </c>
      <c r="C12">
        <v>1.26824</v>
      </c>
      <c r="D12">
        <v>1.2574799999999999</v>
      </c>
      <c r="E12">
        <v>1.25908</v>
      </c>
      <c r="F12">
        <v>1.27075</v>
      </c>
      <c r="G12">
        <v>1.2564</v>
      </c>
      <c r="H12">
        <v>1.2471399999999999</v>
      </c>
      <c r="I12">
        <v>1.2499199999999999</v>
      </c>
      <c r="J12" s="173"/>
      <c r="K12" s="173"/>
      <c r="L12" s="182"/>
    </row>
    <row r="13" spans="1:12" x14ac:dyDescent="0.25">
      <c r="A13" s="183" t="s">
        <v>4</v>
      </c>
      <c r="B13">
        <v>197.49799999999999</v>
      </c>
      <c r="C13">
        <v>201.60400000000001</v>
      </c>
      <c r="D13">
        <v>201.33199999999999</v>
      </c>
      <c r="E13">
        <v>207.898</v>
      </c>
      <c r="F13">
        <v>213.24799999999999</v>
      </c>
      <c r="G13">
        <v>223.899</v>
      </c>
      <c r="H13">
        <v>225.80500000000001</v>
      </c>
      <c r="I13">
        <v>219.47900000000001</v>
      </c>
      <c r="J13" s="173"/>
      <c r="K13" s="173"/>
      <c r="L13" s="182"/>
    </row>
    <row r="14" spans="1:12" x14ac:dyDescent="0.25">
      <c r="A14" s="183" t="s">
        <v>5</v>
      </c>
      <c r="B14">
        <v>0.69215800000000005</v>
      </c>
      <c r="C14">
        <v>0.69759599999999999</v>
      </c>
      <c r="D14">
        <v>0.70548500000000003</v>
      </c>
      <c r="E14">
        <v>0.72253299999999998</v>
      </c>
      <c r="F14">
        <v>0.73785500000000004</v>
      </c>
      <c r="G14">
        <v>0.73698399999999997</v>
      </c>
      <c r="H14">
        <v>0.76781900000000003</v>
      </c>
      <c r="I14">
        <v>0.79839099999999996</v>
      </c>
      <c r="J14" s="173"/>
      <c r="K14" s="173"/>
      <c r="L14" s="182"/>
    </row>
    <row r="15" spans="1:12" x14ac:dyDescent="0.25">
      <c r="A15" s="183" t="s">
        <v>6</v>
      </c>
      <c r="B15">
        <v>0.62022299999999997</v>
      </c>
      <c r="C15">
        <v>0.63123300000000004</v>
      </c>
      <c r="D15">
        <v>0.64459900000000003</v>
      </c>
      <c r="E15">
        <v>0.65866000000000002</v>
      </c>
      <c r="F15">
        <v>0.66405899999999995</v>
      </c>
      <c r="G15">
        <v>0.67742999999999998</v>
      </c>
      <c r="H15">
        <v>0.69058600000000003</v>
      </c>
      <c r="I15">
        <v>0.74891099999999999</v>
      </c>
      <c r="J15" s="173"/>
      <c r="K15" s="173"/>
      <c r="L15" s="182"/>
    </row>
    <row r="16" spans="1:12" x14ac:dyDescent="0.25">
      <c r="A16" s="183" t="s">
        <v>7</v>
      </c>
      <c r="B16">
        <v>13.8169</v>
      </c>
      <c r="C16">
        <v>14.457599999999999</v>
      </c>
      <c r="D16">
        <v>14.1958</v>
      </c>
      <c r="E16">
        <v>14.1342</v>
      </c>
      <c r="F16">
        <v>14.580399999999999</v>
      </c>
      <c r="G16">
        <v>15.0823</v>
      </c>
      <c r="H16">
        <v>14.3499</v>
      </c>
      <c r="I16">
        <v>13.6548</v>
      </c>
      <c r="J16" s="173"/>
      <c r="L16" s="182"/>
    </row>
    <row r="17" spans="1:12" x14ac:dyDescent="0.25">
      <c r="A17" s="183" t="s">
        <v>8</v>
      </c>
      <c r="B17">
        <v>12.3171</v>
      </c>
      <c r="C17">
        <v>12.7021</v>
      </c>
      <c r="D17">
        <v>12.8889</v>
      </c>
      <c r="E17">
        <v>13.075100000000001</v>
      </c>
      <c r="F17">
        <v>13.200799999999999</v>
      </c>
      <c r="G17">
        <v>13.233000000000001</v>
      </c>
      <c r="H17">
        <v>13.1572</v>
      </c>
      <c r="I17">
        <v>13.453200000000001</v>
      </c>
      <c r="L17" s="182"/>
    </row>
    <row r="18" spans="1:12" x14ac:dyDescent="0.25">
      <c r="B18" s="181"/>
      <c r="C18" s="181"/>
      <c r="D18" s="181"/>
      <c r="E18" s="181"/>
      <c r="F18" s="181"/>
      <c r="G18" s="181"/>
      <c r="H18" s="181"/>
    </row>
    <row r="19" spans="1:12" x14ac:dyDescent="0.25">
      <c r="A19" s="140" t="s">
        <v>168</v>
      </c>
      <c r="B19" s="146" t="s">
        <v>167</v>
      </c>
      <c r="C19" s="139"/>
      <c r="D19" s="139"/>
      <c r="E19" s="139"/>
      <c r="F19" s="139"/>
      <c r="G19" s="139"/>
    </row>
    <row r="20" spans="1:12" x14ac:dyDescent="0.25">
      <c r="A20" s="140"/>
      <c r="B20" s="179" t="s">
        <v>175</v>
      </c>
      <c r="C20" s="139"/>
      <c r="D20" s="139"/>
      <c r="E20" s="139"/>
      <c r="F20" s="139"/>
      <c r="G20" s="139"/>
    </row>
    <row r="22" spans="1:12" x14ac:dyDescent="0.25">
      <c r="A22" t="s">
        <v>169</v>
      </c>
    </row>
    <row r="23" spans="1:12" x14ac:dyDescent="0.25">
      <c r="A23" s="141" t="s">
        <v>160</v>
      </c>
      <c r="B23" s="177" t="s">
        <v>161</v>
      </c>
      <c r="C23" s="177" t="s">
        <v>162</v>
      </c>
      <c r="D23" s="177" t="s">
        <v>163</v>
      </c>
      <c r="E23" s="177" t="s">
        <v>164</v>
      </c>
      <c r="F23" s="177" t="s">
        <v>165</v>
      </c>
      <c r="G23" s="177" t="s">
        <v>166</v>
      </c>
      <c r="H23" s="177" t="s">
        <v>174</v>
      </c>
      <c r="I23" s="203" t="s">
        <v>188</v>
      </c>
    </row>
    <row r="24" spans="1:12" x14ac:dyDescent="0.25">
      <c r="A24" s="141" t="s">
        <v>1</v>
      </c>
      <c r="B24" s="144">
        <v>7.4587000000000003</v>
      </c>
      <c r="C24" s="144">
        <v>7.4451999999999998</v>
      </c>
      <c r="D24" s="144">
        <v>7.4386000000000001</v>
      </c>
      <c r="E24" s="143">
        <v>7.4531999999999998</v>
      </c>
      <c r="F24" s="143">
        <v>7.4661</v>
      </c>
      <c r="G24" s="170">
        <v>7.4542000000000002</v>
      </c>
      <c r="H24" s="86">
        <v>7.4370000000000003</v>
      </c>
      <c r="I24" s="204">
        <v>7.4396000000000004</v>
      </c>
    </row>
    <row r="25" spans="1:12" x14ac:dyDescent="0.25">
      <c r="A25" s="141" t="s">
        <v>2</v>
      </c>
      <c r="B25" s="142">
        <v>1</v>
      </c>
      <c r="C25" s="142">
        <v>1</v>
      </c>
      <c r="D25" s="142">
        <v>1</v>
      </c>
      <c r="E25" s="142">
        <v>1</v>
      </c>
      <c r="F25" s="142">
        <v>1</v>
      </c>
      <c r="G25" s="171">
        <v>1</v>
      </c>
      <c r="H25" s="175">
        <v>1</v>
      </c>
      <c r="I25" s="175">
        <v>1</v>
      </c>
    </row>
    <row r="26" spans="1:12" x14ac:dyDescent="0.25">
      <c r="A26" s="141" t="s">
        <v>3</v>
      </c>
      <c r="B26" s="142">
        <v>1</v>
      </c>
      <c r="C26" s="142">
        <v>1</v>
      </c>
      <c r="D26" s="142">
        <v>1</v>
      </c>
      <c r="E26" s="142">
        <v>1</v>
      </c>
      <c r="F26" s="142">
        <v>1</v>
      </c>
      <c r="G26" s="171">
        <v>1</v>
      </c>
      <c r="H26" s="175">
        <v>1</v>
      </c>
      <c r="I26" s="175">
        <v>1</v>
      </c>
    </row>
    <row r="27" spans="1:12" x14ac:dyDescent="0.25">
      <c r="A27" s="141" t="s">
        <v>4</v>
      </c>
      <c r="B27" s="148">
        <v>146.30000000000001</v>
      </c>
      <c r="C27" s="148">
        <v>133.59</v>
      </c>
      <c r="D27" s="148">
        <v>120.54</v>
      </c>
      <c r="E27" s="149">
        <v>127.89</v>
      </c>
      <c r="F27" s="149">
        <v>137.28</v>
      </c>
      <c r="G27" s="174">
        <v>154.59</v>
      </c>
      <c r="H27" s="176">
        <v>150.15</v>
      </c>
      <c r="I27" s="176">
        <v>142.24</v>
      </c>
    </row>
    <row r="28" spans="1:12" x14ac:dyDescent="0.25">
      <c r="A28" s="141" t="s">
        <v>5</v>
      </c>
      <c r="B28" s="142">
        <v>1</v>
      </c>
      <c r="C28" s="142">
        <v>1</v>
      </c>
      <c r="D28" s="142">
        <v>1</v>
      </c>
      <c r="E28" s="142">
        <v>1</v>
      </c>
      <c r="F28" s="142">
        <v>1</v>
      </c>
      <c r="G28" s="171">
        <v>1</v>
      </c>
      <c r="H28" s="175">
        <v>1</v>
      </c>
      <c r="I28" s="175">
        <v>1</v>
      </c>
    </row>
    <row r="29" spans="1:12" x14ac:dyDescent="0.25">
      <c r="A29" s="141" t="s">
        <v>6</v>
      </c>
      <c r="B29" s="142">
        <v>1</v>
      </c>
      <c r="C29" s="142">
        <v>1</v>
      </c>
      <c r="D29" s="142">
        <v>1</v>
      </c>
      <c r="E29" s="142">
        <v>1</v>
      </c>
      <c r="F29" s="142">
        <v>1</v>
      </c>
      <c r="G29" s="171">
        <v>1</v>
      </c>
      <c r="H29" s="175">
        <v>1</v>
      </c>
      <c r="I29" s="175">
        <v>1</v>
      </c>
    </row>
    <row r="30" spans="1:12" x14ac:dyDescent="0.25">
      <c r="A30" s="141" t="s">
        <v>7</v>
      </c>
      <c r="B30" s="144">
        <v>8.9496000000000002</v>
      </c>
      <c r="C30" s="147">
        <v>9.2905999999999995</v>
      </c>
      <c r="D30" s="144">
        <v>9.327</v>
      </c>
      <c r="E30" s="144">
        <v>9.5975000000000001</v>
      </c>
      <c r="F30" s="144">
        <v>9.8511000000000006</v>
      </c>
      <c r="G30" s="172">
        <v>10.722799999999999</v>
      </c>
      <c r="H30" s="175">
        <v>10.1633</v>
      </c>
      <c r="I30" s="175">
        <v>10.102600000000001</v>
      </c>
    </row>
    <row r="31" spans="1:12" x14ac:dyDescent="0.25">
      <c r="A31" s="141" t="s">
        <v>8</v>
      </c>
      <c r="B31" s="144">
        <v>9.3535000000000004</v>
      </c>
      <c r="C31" s="144">
        <v>9.4688999999999997</v>
      </c>
      <c r="D31" s="144">
        <v>9.6350999999999996</v>
      </c>
      <c r="E31" s="144">
        <v>10.2583</v>
      </c>
      <c r="F31" s="144">
        <v>10.5891</v>
      </c>
      <c r="G31" s="172">
        <v>10.4848</v>
      </c>
      <c r="H31" s="175">
        <v>10.1465</v>
      </c>
      <c r="I31" s="175">
        <v>10.6296</v>
      </c>
    </row>
    <row r="33" spans="1:2" x14ac:dyDescent="0.25">
      <c r="A33" s="150" t="s">
        <v>170</v>
      </c>
      <c r="B33" s="146" t="s">
        <v>172</v>
      </c>
    </row>
    <row r="34" spans="1:2" x14ac:dyDescent="0.25">
      <c r="B34" t="s">
        <v>171</v>
      </c>
    </row>
  </sheetData>
  <phoneticPr fontId="34" type="noConversion"/>
  <hyperlinks>
    <hyperlink ref="B19" r:id="rId1" xr:uid="{9118AF1E-E154-4601-9EC1-BE4A4FC1AABD}"/>
    <hyperlink ref="B33" r:id="rId2" xr:uid="{A2FEA683-312C-41D6-91A3-B34A15383A9A}"/>
    <hyperlink ref="B20" r:id="rId3" xr:uid="{5D186CAB-79F6-4C43-B49E-7BAC29D9B247}"/>
  </hyperlinks>
  <pageMargins left="0.7" right="0.7" top="0.75" bottom="0.75" header="0.3" footer="0.3"/>
  <pageSetup paperSize="9" orientation="portrait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data2022</vt:lpstr>
      <vt:lpstr>data2021</vt:lpstr>
      <vt:lpstr>data2020</vt:lpstr>
      <vt:lpstr>data2019</vt:lpstr>
      <vt:lpstr>data2018</vt:lpstr>
      <vt:lpstr>data2017</vt:lpstr>
      <vt:lpstr>data2016</vt:lpstr>
      <vt:lpstr>data2015</vt:lpstr>
      <vt:lpstr>PPP&amp;EX</vt:lpstr>
      <vt:lpstr>pop</vt:lpstr>
      <vt:lpstr>mob</vt:lpstr>
      <vt:lpstr>ftlp</vt:lpstr>
      <vt:lpstr>fbb</vt:lpstr>
      <vt:lpstr>tv</vt:lpstr>
      <vt:lpstr>mshares</vt:lpstr>
      <vt:lpstr>r&amp;i</vt:lpstr>
      <vt:lpstr>bbcov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</dc:creator>
  <cp:lastModifiedBy>Anna-Karin Brunberg</cp:lastModifiedBy>
  <dcterms:created xsi:type="dcterms:W3CDTF">2019-04-12T08:06:13Z</dcterms:created>
  <dcterms:modified xsi:type="dcterms:W3CDTF">2023-09-14T12:43:00Z</dcterms:modified>
</cp:coreProperties>
</file>