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Default Extension="png" ContentType="image/png"/>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5" yWindow="65506" windowWidth="13455" windowHeight="7365" tabRatio="931" activeTab="1"/>
  </bookViews>
  <sheets>
    <sheet name="Instruktioner" sheetId="1" r:id="rId1"/>
    <sheet name="Försättsblad" sheetId="2" r:id="rId2"/>
    <sheet name="Kommersiell verks." sheetId="3" r:id="rId3"/>
    <sheet name="Anmälningspliktig verk." sheetId="4" r:id="rId4"/>
    <sheet name="Fasta samtalstjänster" sheetId="5" r:id="rId5"/>
    <sheet name="Samtrafik i fasta nät" sheetId="6" r:id="rId6"/>
    <sheet name="Mobila samtalstj." sheetId="7" r:id="rId7"/>
    <sheet name="Samtrafik i mobilnät" sheetId="8" r:id="rId8"/>
    <sheet name="Internettjänst" sheetId="9" r:id="rId9"/>
    <sheet name="TV-tjänster" sheetId="10" r:id="rId10"/>
    <sheet name="Sampaketering" sheetId="11" r:id="rId11"/>
    <sheet name="Datakom-tj. - grossist" sheetId="12" r:id="rId12"/>
    <sheet name="Datakom-tj. - slutkund" sheetId="13" r:id="rId13"/>
    <sheet name="Bredbandsaccess" sheetId="14" r:id="rId14"/>
    <sheet name="Fotnoter" sheetId="15" r:id="rId15"/>
    <sheet name="Om detta formulär" sheetId="16" state="hidden" r:id="rId16"/>
  </sheets>
  <definedNames>
    <definedName name="_xlnm.Print_Area" localSheetId="3">'Anmälningspliktig verk.'!$B$1:$E$9</definedName>
    <definedName name="_xlnm.Print_Area" localSheetId="13">'Bredbandsaccess'!$B$1:$F$92</definedName>
    <definedName name="_xlnm.Print_Area" localSheetId="11">'Datakom-tj. - grossist'!$B$1:$F$57</definedName>
    <definedName name="_xlnm.Print_Area" localSheetId="12">'Datakom-tj. - slutkund'!$B$1:$F$27</definedName>
    <definedName name="_xlnm.Print_Area" localSheetId="4">'Fasta samtalstjänster'!$C$1:$F$57</definedName>
    <definedName name="_xlnm.Print_Area" localSheetId="14">'Fotnoter'!$A$1:$D$123</definedName>
    <definedName name="_xlnm.Print_Area" localSheetId="1">'Försättsblad'!$B$1:$F$49</definedName>
    <definedName name="_xlnm.Print_Area" localSheetId="0">'Instruktioner'!$B$1:$E$24</definedName>
    <definedName name="_xlnm.Print_Area" localSheetId="8">'Internettjänst'!$B$1:$E$69</definedName>
    <definedName name="_xlnm.Print_Area" localSheetId="2">'Kommersiell verks.'!$B$1:$E$90</definedName>
    <definedName name="_xlnm.Print_Area" localSheetId="6">'Mobila samtalstj.'!$B$1:$E$128</definedName>
    <definedName name="_xlnm.Print_Area" localSheetId="15">'Om detta formulär'!$A$1:$D$27</definedName>
    <definedName name="_xlnm.Print_Area" localSheetId="10">'Sampaketering'!$B$1:$E$35</definedName>
    <definedName name="_xlnm.Print_Area" localSheetId="5">'Samtrafik i fasta nät'!$B$1:$F$56</definedName>
    <definedName name="_xlnm.Print_Area" localSheetId="7">'Samtrafik i mobilnät'!$B$1:$E$57</definedName>
    <definedName name="_xlnm.Print_Area" localSheetId="9">'TV-tjänster'!$B$1:$D$61</definedName>
    <definedName name="_xlnm.Print_Titles" localSheetId="13">'Bredbandsaccess'!$1:$4</definedName>
    <definedName name="_xlnm.Print_Titles" localSheetId="11">'Datakom-tj. - grossist'!$1:$4</definedName>
    <definedName name="_xlnm.Print_Titles" localSheetId="12">'Datakom-tj. - slutkund'!$1:$4</definedName>
    <definedName name="_xlnm.Print_Titles" localSheetId="4">'Fasta samtalstjänster'!$1:$4</definedName>
    <definedName name="_xlnm.Print_Titles" localSheetId="14">'Fotnoter'!$1:$4</definedName>
    <definedName name="_xlnm.Print_Titles" localSheetId="8">'Internettjänst'!$1:$4</definedName>
    <definedName name="_xlnm.Print_Titles" localSheetId="2">'Kommersiell verks.'!$1:$4</definedName>
    <definedName name="_xlnm.Print_Titles" localSheetId="6">'Mobila samtalstj.'!$1:$4</definedName>
    <definedName name="_xlnm.Print_Titles" localSheetId="10">'Sampaketering'!$1:$4</definedName>
    <definedName name="_xlnm.Print_Titles" localSheetId="5">'Samtrafik i fasta nät'!$1:$4</definedName>
    <definedName name="_xlnm.Print_Titles" localSheetId="7">'Samtrafik i mobilnät'!$1:$4</definedName>
    <definedName name="_xlnm.Print_Titles" localSheetId="9">'TV-tjänster'!$1:$4</definedName>
    <definedName name="Z_57543244_C279_4784_9046_AADA166AE6D2_.wvu.PrintArea" localSheetId="3" hidden="1">'Anmälningspliktig verk.'!$B$1:$E$9</definedName>
    <definedName name="Z_57543244_C279_4784_9046_AADA166AE6D2_.wvu.PrintArea" localSheetId="13" hidden="1">'Bredbandsaccess'!$B$1:$F$92</definedName>
    <definedName name="Z_57543244_C279_4784_9046_AADA166AE6D2_.wvu.PrintArea" localSheetId="11" hidden="1">'Datakom-tj. - grossist'!$B$1:$F$54</definedName>
    <definedName name="Z_57543244_C279_4784_9046_AADA166AE6D2_.wvu.PrintArea" localSheetId="12" hidden="1">'Datakom-tj. - slutkund'!$B$1:$F$27</definedName>
    <definedName name="Z_57543244_C279_4784_9046_AADA166AE6D2_.wvu.PrintArea" localSheetId="4" hidden="1">'Fasta samtalstjänster'!$C$1:$F$54</definedName>
    <definedName name="Z_57543244_C279_4784_9046_AADA166AE6D2_.wvu.PrintArea" localSheetId="14" hidden="1">'Fotnoter'!$A$1:$D$123</definedName>
    <definedName name="Z_57543244_C279_4784_9046_AADA166AE6D2_.wvu.PrintArea" localSheetId="1" hidden="1">'Försättsblad'!$B$1:$F$49</definedName>
    <definedName name="Z_57543244_C279_4784_9046_AADA166AE6D2_.wvu.PrintArea" localSheetId="0" hidden="1">'Instruktioner'!$B$1:$E$24</definedName>
    <definedName name="Z_57543244_C279_4784_9046_AADA166AE6D2_.wvu.PrintArea" localSheetId="8" hidden="1">'Internettjänst'!$B$1:$E$59</definedName>
    <definedName name="Z_57543244_C279_4784_9046_AADA166AE6D2_.wvu.PrintArea" localSheetId="2" hidden="1">'Kommersiell verks.'!$B$1:$E$90</definedName>
    <definedName name="Z_57543244_C279_4784_9046_AADA166AE6D2_.wvu.PrintArea" localSheetId="6" hidden="1">'Mobila samtalstj.'!$B$1:$E$124</definedName>
    <definedName name="Z_57543244_C279_4784_9046_AADA166AE6D2_.wvu.PrintArea" localSheetId="15" hidden="1">'Om detta formulär'!$A$1:$D$27</definedName>
    <definedName name="Z_57543244_C279_4784_9046_AADA166AE6D2_.wvu.PrintArea" localSheetId="10" hidden="1">'Sampaketering'!$B$1:$E$35</definedName>
    <definedName name="Z_57543244_C279_4784_9046_AADA166AE6D2_.wvu.PrintArea" localSheetId="5" hidden="1">'Samtrafik i fasta nät'!$B$1:$F$56</definedName>
    <definedName name="Z_57543244_C279_4784_9046_AADA166AE6D2_.wvu.PrintArea" localSheetId="7" hidden="1">'Samtrafik i mobilnät'!$B$1:$E$57</definedName>
    <definedName name="Z_57543244_C279_4784_9046_AADA166AE6D2_.wvu.PrintArea" localSheetId="9" hidden="1">'TV-tjänster'!$B$1:$D$61</definedName>
    <definedName name="Z_57543244_C279_4784_9046_AADA166AE6D2_.wvu.PrintTitles" localSheetId="13" hidden="1">'Bredbandsaccess'!$1:$4</definedName>
    <definedName name="Z_57543244_C279_4784_9046_AADA166AE6D2_.wvu.PrintTitles" localSheetId="11" hidden="1">'Datakom-tj. - grossist'!$1:$4</definedName>
    <definedName name="Z_57543244_C279_4784_9046_AADA166AE6D2_.wvu.PrintTitles" localSheetId="12" hidden="1">'Datakom-tj. - slutkund'!$1:$4</definedName>
    <definedName name="Z_57543244_C279_4784_9046_AADA166AE6D2_.wvu.PrintTitles" localSheetId="4" hidden="1">'Fasta samtalstjänster'!$1:$4</definedName>
    <definedName name="Z_57543244_C279_4784_9046_AADA166AE6D2_.wvu.PrintTitles" localSheetId="14" hidden="1">'Fotnoter'!$1:$4</definedName>
    <definedName name="Z_57543244_C279_4784_9046_AADA166AE6D2_.wvu.PrintTitles" localSheetId="8" hidden="1">'Internettjänst'!$1:$4</definedName>
    <definedName name="Z_57543244_C279_4784_9046_AADA166AE6D2_.wvu.PrintTitles" localSheetId="2" hidden="1">'Kommersiell verks.'!$1:$4</definedName>
    <definedName name="Z_57543244_C279_4784_9046_AADA166AE6D2_.wvu.PrintTitles" localSheetId="6" hidden="1">'Mobila samtalstj.'!$1:$4</definedName>
    <definedName name="Z_57543244_C279_4784_9046_AADA166AE6D2_.wvu.PrintTitles" localSheetId="10" hidden="1">'Sampaketering'!$1:$4</definedName>
    <definedName name="Z_57543244_C279_4784_9046_AADA166AE6D2_.wvu.PrintTitles" localSheetId="5" hidden="1">'Samtrafik i fasta nät'!$1:$4</definedName>
    <definedName name="Z_57543244_C279_4784_9046_AADA166AE6D2_.wvu.PrintTitles" localSheetId="7" hidden="1">'Samtrafik i mobilnät'!$1:$4</definedName>
    <definedName name="Z_57543244_C279_4784_9046_AADA166AE6D2_.wvu.PrintTitles" localSheetId="9" hidden="1">'TV-tjänster'!$1:$4</definedName>
    <definedName name="Z_AFB80F5F_D59D_4563_906B_EFB87107A041_.wvu.PrintArea" localSheetId="3" hidden="1">'Anmälningspliktig verk.'!$B$1:$E$9</definedName>
    <definedName name="Z_AFB80F5F_D59D_4563_906B_EFB87107A041_.wvu.PrintArea" localSheetId="13" hidden="1">'Bredbandsaccess'!$B$1:$F$92</definedName>
    <definedName name="Z_AFB80F5F_D59D_4563_906B_EFB87107A041_.wvu.PrintArea" localSheetId="11" hidden="1">'Datakom-tj. - grossist'!$B$1:$F$54</definedName>
    <definedName name="Z_AFB80F5F_D59D_4563_906B_EFB87107A041_.wvu.PrintArea" localSheetId="12" hidden="1">'Datakom-tj. - slutkund'!$B$1:$F$27</definedName>
    <definedName name="Z_AFB80F5F_D59D_4563_906B_EFB87107A041_.wvu.PrintArea" localSheetId="4" hidden="1">'Fasta samtalstjänster'!$C$1:$F$54</definedName>
    <definedName name="Z_AFB80F5F_D59D_4563_906B_EFB87107A041_.wvu.PrintArea" localSheetId="14" hidden="1">'Fotnoter'!$A$1:$D$123</definedName>
    <definedName name="Z_AFB80F5F_D59D_4563_906B_EFB87107A041_.wvu.PrintArea" localSheetId="1" hidden="1">'Försättsblad'!$B$1:$F$49</definedName>
    <definedName name="Z_AFB80F5F_D59D_4563_906B_EFB87107A041_.wvu.PrintArea" localSheetId="0" hidden="1">'Instruktioner'!$B$1:$E$24</definedName>
    <definedName name="Z_AFB80F5F_D59D_4563_906B_EFB87107A041_.wvu.PrintArea" localSheetId="8" hidden="1">'Internettjänst'!$B$1:$E$59</definedName>
    <definedName name="Z_AFB80F5F_D59D_4563_906B_EFB87107A041_.wvu.PrintArea" localSheetId="2" hidden="1">'Kommersiell verks.'!$B$1:$E$90</definedName>
    <definedName name="Z_AFB80F5F_D59D_4563_906B_EFB87107A041_.wvu.PrintArea" localSheetId="6" hidden="1">'Mobila samtalstj.'!$B$1:$E$124</definedName>
    <definedName name="Z_AFB80F5F_D59D_4563_906B_EFB87107A041_.wvu.PrintArea" localSheetId="15" hidden="1">'Om detta formulär'!$A$1:$D$27</definedName>
    <definedName name="Z_AFB80F5F_D59D_4563_906B_EFB87107A041_.wvu.PrintArea" localSheetId="10" hidden="1">'Sampaketering'!$B$1:$E$35</definedName>
    <definedName name="Z_AFB80F5F_D59D_4563_906B_EFB87107A041_.wvu.PrintArea" localSheetId="5" hidden="1">'Samtrafik i fasta nät'!$B$1:$F$56</definedName>
    <definedName name="Z_AFB80F5F_D59D_4563_906B_EFB87107A041_.wvu.PrintArea" localSheetId="7" hidden="1">'Samtrafik i mobilnät'!$B$1:$E$57</definedName>
    <definedName name="Z_AFB80F5F_D59D_4563_906B_EFB87107A041_.wvu.PrintArea" localSheetId="9" hidden="1">'TV-tjänster'!$B$1:$D$61</definedName>
    <definedName name="Z_AFB80F5F_D59D_4563_906B_EFB87107A041_.wvu.PrintTitles" localSheetId="13" hidden="1">'Bredbandsaccess'!$1:$4</definedName>
    <definedName name="Z_AFB80F5F_D59D_4563_906B_EFB87107A041_.wvu.PrintTitles" localSheetId="11" hidden="1">'Datakom-tj. - grossist'!$1:$4</definedName>
    <definedName name="Z_AFB80F5F_D59D_4563_906B_EFB87107A041_.wvu.PrintTitles" localSheetId="12" hidden="1">'Datakom-tj. - slutkund'!$1:$4</definedName>
    <definedName name="Z_AFB80F5F_D59D_4563_906B_EFB87107A041_.wvu.PrintTitles" localSheetId="4" hidden="1">'Fasta samtalstjänster'!$1:$4</definedName>
    <definedName name="Z_AFB80F5F_D59D_4563_906B_EFB87107A041_.wvu.PrintTitles" localSheetId="8" hidden="1">'Internettjänst'!$1:$4</definedName>
    <definedName name="Z_AFB80F5F_D59D_4563_906B_EFB87107A041_.wvu.PrintTitles" localSheetId="2" hidden="1">'Kommersiell verks.'!$1:$4</definedName>
    <definedName name="Z_AFB80F5F_D59D_4563_906B_EFB87107A041_.wvu.PrintTitles" localSheetId="6" hidden="1">'Mobila samtalstj.'!$1:$4</definedName>
    <definedName name="Z_AFB80F5F_D59D_4563_906B_EFB87107A041_.wvu.PrintTitles" localSheetId="10" hidden="1">'Sampaketering'!$1:$4</definedName>
    <definedName name="Z_AFB80F5F_D59D_4563_906B_EFB87107A041_.wvu.PrintTitles" localSheetId="5" hidden="1">'Samtrafik i fasta nät'!$1:$4</definedName>
    <definedName name="Z_AFB80F5F_D59D_4563_906B_EFB87107A041_.wvu.PrintTitles" localSheetId="7" hidden="1">'Samtrafik i mobilnät'!$1:$4</definedName>
    <definedName name="Z_AFB80F5F_D59D_4563_906B_EFB87107A041_.wvu.PrintTitles" localSheetId="9" hidden="1">'TV-tjänster'!$1:$4</definedName>
    <definedName name="Z_F7972ADC_A8C8_4725_B1BA_436E48CBB8C8_.wvu.PrintArea" localSheetId="10" hidden="1">'Sampaketering'!$B$1:$E$35</definedName>
    <definedName name="Z_F7972ADC_A8C8_4725_B1BA_436E48CBB8C8_.wvu.PrintTitles" localSheetId="10" hidden="1">'Sampaketering'!$1:$4</definedName>
  </definedNames>
  <calcPr fullCalcOnLoad="1"/>
</workbook>
</file>

<file path=xl/sharedStrings.xml><?xml version="1.0" encoding="utf-8"?>
<sst xmlns="http://schemas.openxmlformats.org/spreadsheetml/2006/main" count="660" uniqueCount="434">
  <si>
    <t>Övriga telefonitjänster:</t>
  </si>
  <si>
    <t>Totalt antal utgående samtal för fast telefoni:</t>
  </si>
  <si>
    <r>
      <t xml:space="preserve">Antal terminerade trafikminuter från </t>
    </r>
    <r>
      <rPr>
        <u val="single"/>
        <sz val="10"/>
        <rFont val="Arial"/>
        <family val="2"/>
      </rPr>
      <t>internationellt</t>
    </r>
    <r>
      <rPr>
        <sz val="10"/>
        <rFont val="Arial"/>
        <family val="2"/>
      </rPr>
      <t xml:space="preserve"> inkommande trafik:</t>
    </r>
  </si>
  <si>
    <t xml:space="preserve">         varav koncerninterna SMS:</t>
  </si>
  <si>
    <t>SAMTRAFIK I MOBILNÄT</t>
  </si>
  <si>
    <t>Totala samtrafikintäkter mobil telefoni:</t>
  </si>
  <si>
    <t xml:space="preserve">         varav koncernintern trafik:</t>
  </si>
  <si>
    <t>Total samtrafik mobil telefoni:</t>
  </si>
  <si>
    <t>Utgående samtal från mobiltelefon till nationellt mobilnät:</t>
  </si>
  <si>
    <t>Utgående samtal från mobiltelefon till nationellt fastnät:</t>
  </si>
  <si>
    <t xml:space="preserve">Internationellt utgående samtal:  </t>
  </si>
  <si>
    <t>Totalt antal samtal för mobil telefoni:</t>
  </si>
  <si>
    <t>Instruktioner till frågeformuläret</t>
  </si>
  <si>
    <t>Mobila teletjänster:</t>
  </si>
  <si>
    <t>Internetaccess och Internettjänster:</t>
  </si>
  <si>
    <t>Nettoomsättning:</t>
  </si>
  <si>
    <t>Rörelsens totala intäkter:</t>
  </si>
  <si>
    <t>Män</t>
  </si>
  <si>
    <t>Kvinnor</t>
  </si>
  <si>
    <t>Tillhandahåller ni för närvarande terminering av inkommande trafik till eget mobilnät?</t>
  </si>
  <si>
    <t>Namn på företag</t>
  </si>
  <si>
    <t>Kabel-tv:</t>
  </si>
  <si>
    <t>KOMMERSIELL VERKSAMHET</t>
  </si>
  <si>
    <t>Antal MMS skickade från mobiltelefon:</t>
  </si>
  <si>
    <t>Övriga förädlade nätverkstjänster till slutkund:</t>
  </si>
  <si>
    <t>Utgående taltrafik från mobiltelefon till nationellt mobilnät:</t>
  </si>
  <si>
    <t>Utgående taltrafik från mobiltelefon till nationellt fastnät:</t>
  </si>
  <si>
    <t xml:space="preserve">Internationellt utgående taltrafik:  </t>
  </si>
  <si>
    <t>Totalt antal taltrafikminuter för mobil telefoni:</t>
  </si>
  <si>
    <t xml:space="preserve">         varav intäkter från IP-baserad telefoni:</t>
  </si>
  <si>
    <t>Totalt antal terminerade SMS:</t>
  </si>
  <si>
    <t>Privat</t>
  </si>
  <si>
    <t>Företag</t>
  </si>
  <si>
    <t>Totalt</t>
  </si>
  <si>
    <t>Samtal från fasta nät till mobilnät:</t>
  </si>
  <si>
    <t>Totala intäkter för fast telefoni från slutkund:</t>
  </si>
  <si>
    <t>Totalt antal utgående trafikminuter för fast telefoni:</t>
  </si>
  <si>
    <r>
      <t xml:space="preserve">Antal utgående trafikminuter från mobiltelefon </t>
    </r>
    <r>
      <rPr>
        <i/>
        <sz val="10"/>
        <rFont val="Arial"/>
        <family val="2"/>
      </rPr>
      <t xml:space="preserve"> (i tusental):</t>
    </r>
  </si>
  <si>
    <t>Totala intäkter:</t>
  </si>
  <si>
    <t>Totalt antal:</t>
  </si>
  <si>
    <t>ISDN:</t>
  </si>
  <si>
    <t>Satellit:</t>
  </si>
  <si>
    <t>Totala intäkter för Internetaccess:</t>
  </si>
  <si>
    <t xml:space="preserve"> </t>
  </si>
  <si>
    <t xml:space="preserve"> Ja / Nej </t>
  </si>
  <si>
    <t xml:space="preserve">varav telefoni- och datatjänster (fast och mobil):             </t>
  </si>
  <si>
    <t>varav andra varor och tjänster:</t>
  </si>
  <si>
    <t xml:space="preserve">         varav koncerninterna intäkter:</t>
  </si>
  <si>
    <t>SAMTRAFIK I FASTA NÄT</t>
  </si>
  <si>
    <t>Från mobilnät</t>
  </si>
  <si>
    <t>Från    fasta nät</t>
  </si>
  <si>
    <r>
      <t xml:space="preserve">Terminering av </t>
    </r>
    <r>
      <rPr>
        <u val="single"/>
        <sz val="10"/>
        <rFont val="Arial"/>
        <family val="2"/>
      </rPr>
      <t>internationellt</t>
    </r>
    <r>
      <rPr>
        <sz val="10"/>
        <rFont val="Arial"/>
        <family val="2"/>
      </rPr>
      <t xml:space="preserve"> inkommande trafik:</t>
    </r>
  </si>
  <si>
    <t>Totala samtrafikintäkter fast telefoni:</t>
  </si>
  <si>
    <t>Tillhandahåller ni terminering av inkommande trafik till eget fastnät?</t>
  </si>
  <si>
    <t>varav koncern- internt</t>
  </si>
  <si>
    <t>Ja / Nej</t>
  </si>
  <si>
    <t>DATAKOMMUNIKATIONSTJÄNSTER TILL SLUTKUND</t>
  </si>
  <si>
    <r>
      <t xml:space="preserve">Terminering av </t>
    </r>
    <r>
      <rPr>
        <u val="single"/>
        <sz val="10"/>
        <rFont val="Arial"/>
        <family val="2"/>
      </rPr>
      <t>internationellt</t>
    </r>
    <r>
      <rPr>
        <sz val="10"/>
        <rFont val="Arial"/>
        <family val="2"/>
      </rPr>
      <t xml:space="preserve"> inkommande SMS:</t>
    </r>
  </si>
  <si>
    <t>FASTA SAMTALSTJÄNSTER</t>
  </si>
  <si>
    <t>Frågeformulär till</t>
  </si>
  <si>
    <t>Underlag till SMP-bedömningar</t>
  </si>
  <si>
    <t>Företagets namn:</t>
  </si>
  <si>
    <t xml:space="preserve">Organisationsnummer: </t>
  </si>
  <si>
    <t xml:space="preserve">Kontaktperson: </t>
  </si>
  <si>
    <t>Telefon:</t>
  </si>
  <si>
    <t>E-post:</t>
  </si>
  <si>
    <t>Hemsida:</t>
  </si>
  <si>
    <t>Totala investeringar i materiella anläggningstillgångar:</t>
  </si>
  <si>
    <t>varav antal trafikminuter från Internettrafik:</t>
  </si>
  <si>
    <t>varav intäkter från Internettrafik:</t>
  </si>
  <si>
    <t>Totalt antal samtrafikminuter:</t>
  </si>
  <si>
    <t>Antal portar för övriga förädlade nätverkstjänster till slutkund:</t>
  </si>
  <si>
    <t>Antal terminerade trafikminuter från egna kunder:</t>
  </si>
  <si>
    <t>De övriga flikarna/delarna besvaras om ni har sådan verksamhet.</t>
  </si>
  <si>
    <t>Läs igenom försättsbladet innan ni börjar att fylla i uppgifterna</t>
  </si>
  <si>
    <t>xDSL:</t>
  </si>
  <si>
    <t>Övriga icke telekomrelaterade intäkter:</t>
  </si>
  <si>
    <t>varav inom telekomverksamhet:</t>
  </si>
  <si>
    <t xml:space="preserve">         därav inom nätkapacitetsverksamhet:</t>
  </si>
  <si>
    <t xml:space="preserve">         därav andra datorer och datorstyrd utrustning:</t>
  </si>
  <si>
    <t>varav telekomverksamhetens totala kostnader:</t>
  </si>
  <si>
    <t>BREDBANDSACCESSER</t>
  </si>
  <si>
    <t xml:space="preserve">         därav inom UMTS och CDMA 2000:</t>
  </si>
  <si>
    <t>Underlag till nationalräkenskaperna</t>
  </si>
  <si>
    <t>TV-TJÄNSTER</t>
  </si>
  <si>
    <t xml:space="preserve">Totala intäkter från utlandet för telekomtjänster (export): </t>
  </si>
  <si>
    <t>Totala kostnader till utlandet för telekomtjänster (import):</t>
  </si>
  <si>
    <r>
      <t xml:space="preserve">      Om ni följer den </t>
    </r>
    <r>
      <rPr>
        <b/>
        <sz val="11"/>
        <rFont val="Garamond"/>
        <family val="1"/>
      </rPr>
      <t>kostnadsslagsindelade</t>
    </r>
    <r>
      <rPr>
        <sz val="11"/>
        <rFont val="Garamond"/>
        <family val="1"/>
      </rPr>
      <t xml:space="preserve"> uppställningsformen avses här summan av: kostnader för råvaror/förnödenheter, kostnader för handelsvaror, övriga externa kostnader, personalkostnader, jämförelsestörande kostnader, övriga kostnader. </t>
    </r>
  </si>
  <si>
    <r>
      <t xml:space="preserve">      Om ni följer den </t>
    </r>
    <r>
      <rPr>
        <b/>
        <sz val="11"/>
        <rFont val="Garamond"/>
        <family val="1"/>
      </rPr>
      <t>funktionsindelade</t>
    </r>
    <r>
      <rPr>
        <sz val="11"/>
        <rFont val="Garamond"/>
        <family val="1"/>
      </rPr>
      <t xml:space="preserve"> uppställningsformen avses här summan av: kostnad sålda varor/tjänster, försäljningskostnader, administrationskostnader, FoU-kostnader, jämförelsestörande kostnader och övriga rörelsekostnader.</t>
    </r>
  </si>
  <si>
    <t>Radio- och tv-utsändningstjänster:</t>
  </si>
  <si>
    <t>Kabel-tv tjänster:</t>
  </si>
  <si>
    <t xml:space="preserve">         därav inom fast telefoniverksamhet inkl. Internet- och kabel-tv-verksamhet:</t>
  </si>
  <si>
    <r>
      <rPr>
        <sz val="10"/>
        <rFont val="Arial"/>
        <family val="2"/>
      </rPr>
      <t>Fasta nättjänster</t>
    </r>
    <r>
      <rPr>
        <i/>
        <sz val="10"/>
        <rFont val="Arial"/>
        <family val="2"/>
      </rPr>
      <t xml:space="preserve"> (telefoni och andra fasta teletjänster, nätkapacitet och andra nätverkstjänster m.m):</t>
    </r>
  </si>
  <si>
    <r>
      <t xml:space="preserve">Samtrafikfunktioner fast &amp; mobil </t>
    </r>
    <r>
      <rPr>
        <i/>
        <sz val="10"/>
        <rFont val="Arial"/>
        <family val="2"/>
      </rPr>
      <t>(access, terminering, transitering):</t>
    </r>
  </si>
  <si>
    <r>
      <t>Övriga telekomrelaterade intäkter</t>
    </r>
    <r>
      <rPr>
        <i/>
        <sz val="10"/>
        <rFont val="Arial"/>
        <family val="2"/>
      </rPr>
      <t xml:space="preserve"> (telex, telegram, videotex, varu- och tjänsteförsäljning m.m.):</t>
    </r>
  </si>
  <si>
    <r>
      <t xml:space="preserve">         </t>
    </r>
    <r>
      <rPr>
        <i/>
        <sz val="10"/>
        <rFont val="Arial"/>
        <family val="2"/>
      </rPr>
      <t>varav inom telekomverksamheten:</t>
    </r>
  </si>
  <si>
    <t xml:space="preserve">             - därav inköp av program och system till datorer:</t>
  </si>
  <si>
    <t xml:space="preserve">      därav löner, sociala avgifter och pensionskostnader:</t>
  </si>
  <si>
    <t xml:space="preserve">      därav kostnader för samtrafiktjänster (utnyttjande av andras nät):</t>
  </si>
  <si>
    <t xml:space="preserve">      därav inköp av varor och materiel exkl. handelsvaror:</t>
  </si>
  <si>
    <t xml:space="preserve">Kommentar: </t>
  </si>
  <si>
    <t>Totalt antal fastighetsanslutningar i egen infrastruktur:</t>
  </si>
  <si>
    <t>PSTN (Modem upp till 56 kbit/s):</t>
  </si>
  <si>
    <t xml:space="preserve">     varav över 144 kbit/s och under 2 Mbit/s:</t>
  </si>
  <si>
    <t xml:space="preserve">     varav 2 Mbit/s och över samt under 10 Mbit/s:</t>
  </si>
  <si>
    <t>Totalt antal aktiva abonnemang:</t>
  </si>
  <si>
    <t>Kommentar:</t>
  </si>
  <si>
    <t>SAMPAKETERADE ABONNEMANG</t>
  </si>
  <si>
    <t>Typ av sampaketerat abonnemang</t>
  </si>
  <si>
    <t>Double-play:</t>
  </si>
  <si>
    <t>Fast telefoni och bredband:</t>
  </si>
  <si>
    <t>Fast telefoni och tv:</t>
  </si>
  <si>
    <t>Fast telefoni och mobiltelefoni:</t>
  </si>
  <si>
    <t>Mobiltelefoni och tv:</t>
  </si>
  <si>
    <t>Tv och bredband:</t>
  </si>
  <si>
    <t>Övriga kombinationer, ange vad under kommentarer:</t>
  </si>
  <si>
    <t>Totalt antal double-play slutkunder:</t>
  </si>
  <si>
    <t>Triple-play:</t>
  </si>
  <si>
    <t>Fast telefoni och bredband och tv:</t>
  </si>
  <si>
    <t>Fast telefoni och mobiltelefoni och tv:</t>
  </si>
  <si>
    <t>Fast telefoni och bredband och tv och mobiltelefoni:</t>
  </si>
  <si>
    <t>Totalt antal quadruple-play abonnemang:</t>
  </si>
  <si>
    <t>Totalt (Double-play, Triple-play och Quadruple-play):</t>
  </si>
  <si>
    <t>DATAKOMMUNIKATIONSTJÄNSTER TILL GROSSISTKUNDER</t>
  </si>
  <si>
    <t>varav koncerninternt:</t>
  </si>
  <si>
    <r>
      <t xml:space="preserve">Antal terminerade, </t>
    </r>
    <r>
      <rPr>
        <u val="single"/>
        <sz val="10"/>
        <rFont val="Arial"/>
        <family val="2"/>
      </rPr>
      <t>internationellt</t>
    </r>
    <r>
      <rPr>
        <sz val="10"/>
        <rFont val="Arial"/>
        <family val="2"/>
      </rPr>
      <t xml:space="preserve"> inkommande SMS:</t>
    </r>
  </si>
  <si>
    <r>
      <t xml:space="preserve">UMTS, GSM och CDMA 2000 </t>
    </r>
    <r>
      <rPr>
        <i/>
        <sz val="10"/>
        <rFont val="Arial"/>
        <family val="2"/>
      </rPr>
      <t>(från slutkund):</t>
    </r>
  </si>
  <si>
    <t>Totala intäkter för mobila samtals- och datatjänster från slutkund:</t>
  </si>
  <si>
    <r>
      <t xml:space="preserve">Intäkter från andra mobilnät än UMTS, GSM och CDMA 2000 </t>
    </r>
    <r>
      <rPr>
        <i/>
        <sz val="10"/>
        <rFont val="Arial"/>
        <family val="2"/>
      </rPr>
      <t>(från slutkund)</t>
    </r>
  </si>
  <si>
    <t>varav taltrafikminuter från UMTS- eller CDMA 2000-nät</t>
  </si>
  <si>
    <t>Annan fast Internetaccess (ange vad under kommentarer) :</t>
  </si>
  <si>
    <t>Ange aktör</t>
  </si>
  <si>
    <t>varav trafikminuter från IP-baserad telefoni:</t>
  </si>
  <si>
    <t>varav taltrafikminuter från kontantkort:</t>
  </si>
  <si>
    <r>
      <t>Antal slutkunder</t>
    </r>
    <r>
      <rPr>
        <i/>
        <sz val="10"/>
        <rFont val="Arial"/>
        <family val="2"/>
      </rPr>
      <t>:</t>
    </r>
  </si>
  <si>
    <t>Nej</t>
  </si>
  <si>
    <t>Ja</t>
  </si>
  <si>
    <t>Kontraktsabonnemang</t>
  </si>
  <si>
    <t xml:space="preserve">      därav främmande arbete (anlitade underentreprenörer, -konsulter):</t>
  </si>
  <si>
    <t>Fast telefoni och bredband och mobiltelefoni:</t>
  </si>
  <si>
    <t xml:space="preserve">         därav inom GSM och andra GSM-relaterade investeringar:</t>
  </si>
  <si>
    <t>varav via xDSL-access:</t>
  </si>
  <si>
    <t>varav via kabel-tv-access:</t>
  </si>
  <si>
    <t>varav samtal från IP-baserad telefoni:</t>
  </si>
  <si>
    <t>Terminering i annan operatörs</t>
  </si>
  <si>
    <t>Fastnät</t>
  </si>
  <si>
    <t>Mobilnät</t>
  </si>
  <si>
    <t>Terminering i tredje operatörs</t>
  </si>
  <si>
    <t>fastnät</t>
  </si>
  <si>
    <t>mobilnät</t>
  </si>
  <si>
    <t>PTS behöver mäta vilka aktörer som producerar de digitala accesser som krävs för att framställa bredbandstjänster för slutkunder (s.k. bitströmsaccess), detta oavsett om de produceras i egen eller annans infrastruktur. Observera att den som köper en bitströmsprodukt eller återförsäljarprodukt och vidareförädlar eller säljer denna inte ska rapportera i frågan, utan endast den som producerat bitströmsprodukten - dvs. har egen aktiv utrustning.</t>
  </si>
  <si>
    <t>INTERNETABONNEMANG</t>
  </si>
  <si>
    <t xml:space="preserve">     varav 10 Mbit/s och över samt under 30 Mbit/s:</t>
  </si>
  <si>
    <t>Fasta samtalstjänster (även IP-telefoni):</t>
  </si>
  <si>
    <t>Samtrafik i fasta nät:</t>
  </si>
  <si>
    <t>Mobila samtals- och datatjänster samt mobilt bredband:</t>
  </si>
  <si>
    <t>Samtrafik i mobilnät:</t>
  </si>
  <si>
    <t>Datakomtjänster - till slutkund:</t>
  </si>
  <si>
    <t>Internetabonnemang:</t>
  </si>
  <si>
    <t>Tv-tjänster:</t>
  </si>
  <si>
    <t>Sampaketerade abonnemang:</t>
  </si>
  <si>
    <t>Digitala</t>
  </si>
  <si>
    <t>Analoga</t>
  </si>
  <si>
    <t>Totalt antal</t>
  </si>
  <si>
    <t>Sampaketerade tjänster avser kombinationserbjudanden som innehåller två eller flera tjänster så som fast och mobil telefoni, tv eller bredband och som erbjuds och marknadsförs som ett erbjudande eller med en prislista för de sampaketerade tjänsterna.</t>
  </si>
  <si>
    <t>Tv via marknät:</t>
  </si>
  <si>
    <t>Tv via satellit:</t>
  </si>
  <si>
    <t>Iptv via annan infrastruktur (ange vad under kommentar):</t>
  </si>
  <si>
    <t>Kommentarer ska skrivas i kolumn G och inget annat.</t>
  </si>
  <si>
    <t>Skriv in år:</t>
  </si>
  <si>
    <t>Skriv in datumet:</t>
  </si>
  <si>
    <t xml:space="preserve">Här avses den form av IP-baserad telefoni där telefonsamtal som rings av en abonnent till IP-baserad telefoni, ska kunna nå, och bli nådd av, telefoner kopplade till PSTN- och ISDN-näten. Även PBX:er som ansluts via IP-protokoll ska inkluderas. Exkludera Internettelefoni utan möjlighet att ringa vanliga telefonnummer och som saknar anslutning till det traditionella telefonnätet. </t>
  </si>
  <si>
    <t xml:space="preserve">Grossistprodukt för telefonabonnemang. Avser återförsäljning enligt avtal som slutits med TeliaSonera såväl före som efter den 18 maj 2005. TeliaSonera använder även produktbeteckningen Skanova Telefoniabonnemang (TAB). </t>
  </si>
  <si>
    <t xml:space="preserve">Ett PSTN-abonnemang är liktydigt med en huvudledning till egen slutkund där abonnemang för analog telefoni levereras. Vanligtvis är den operatör som har abonnemangskunder ägare av huvudledningen, alternativt hyr operatören huvudledningen av en nätoperatör (exempelvis genom fullt eller delat tillträde) eller köper en grossistprodukt för telefoniabonnemang. En indirekt ansluten kund, dvs. kund ansluten via GTA, förvalskund eller prefixkund, ska inte medräknas här.                                                                                                                                       </t>
  </si>
  <si>
    <t xml:space="preserve">Ett ISDN-abonnemang är liktydigt med en huvudledning till egen slutkund bestående antingen av basic rate eller primary rate ISDN. Vanligtvis är den operatör som har abonnemangskunder ägare av huvudledningen, alternativt hyr operatören huvudledningen av en nätoperatör eller köper en grossistprodukt för telefoniabonnemang.  En indirekt ansluten kund, dvs. kund ansluten via GTA, förvalskund eller prefixkund, ska inte medräknas här.                                        </t>
  </si>
  <si>
    <t xml:space="preserve">Local Loop Unbundling, dvs. tillträde för andra operatörer till konventionella abonnentledningar via det reglerade tillträdet i form av LLUB (fullt- eller delat tillträde). </t>
  </si>
  <si>
    <t>Exklusive abonnemangsavgifter från xDSL, fasta avgifter för mervärdestjänster och tilläggstjänster (se def. nedan).</t>
  </si>
  <si>
    <t>Inkluderar ej samtal till uppringd Internetaccess (se nedan), samtal till mobilnät, frisamtal, samtal med delad kostnad, betaltele- och massanropstjänster eller nummerupplysningstjänst.</t>
  </si>
  <si>
    <t xml:space="preserve">Här ska endast redovisas sådana samtal till uppringd Internetaccess som fakturerats till operatörens egna slutkunder, dvs. de samtal som registreras som samtal till uppringd Internetaccess på kundens faktura. Avser endast uppringd Internetaccess, dvs. via PSTN och ISDN. </t>
  </si>
  <si>
    <r>
      <t>Internationella samtal</t>
    </r>
    <r>
      <rPr>
        <sz val="10"/>
        <rFont val="Arial"/>
        <family val="2"/>
      </rPr>
      <t>:</t>
    </r>
  </si>
  <si>
    <t>Skriv in kvartalet:</t>
  </si>
  <si>
    <t>Avser samtal från / med förbetalt telefonkort från telefonautomat (både nationella och internationella samtal); samtal med delad kostnad (077-); nummerupplysningstjänst (118 XYZ); betalteletjänst och massanroptjänst (0900-, 0939-, 0944- och 099-). Endast de delar av intäkterna som tillfaller operatören ska redovisas. Intäkter som tillfaller tredjepart exkluderas.</t>
  </si>
  <si>
    <t>Som erhållna bidrag räknas bidrag som erhållits från EU, stat, kommun och landsting samt andra bidragsgivare. Här avses alltså bidrag som företaget fått som stöd för den egentliga rörelsen och som redovisas som intäkt. Observera att även bidrag som har redovisats bland kostnaderna (som kostnadsminskning) ska ingå här (t.ex rekryteringsstöd)</t>
  </si>
  <si>
    <t>Inkludera inte finansiella investeringar eller investeringar i immateriella tillgångar.</t>
  </si>
  <si>
    <t>Med utlandet avses här utländsk motpart (operatörer eller andra kunder och leverantörer).</t>
  </si>
  <si>
    <r>
      <t xml:space="preserve">Med </t>
    </r>
    <r>
      <rPr>
        <b/>
        <sz val="11"/>
        <rFont val="Garamond"/>
        <family val="1"/>
      </rPr>
      <t>rörelsekostnader</t>
    </r>
    <r>
      <rPr>
        <sz val="11"/>
        <rFont val="Garamond"/>
        <family val="1"/>
      </rPr>
      <t xml:space="preserve"> avses de kostnader som har förbrukats i företagets normala verksamhet. Rörelsens kostnader anges efter avdrag för erhållna rabatter. Det är totala rörelsekostnader före avskrivningar som ska anges. Observera att bidrag som redovisats bland rörelsekostnaderna (som en kostnadsminskning) inte ska ingå. Det är rörelsekostnadernas bruttovärde som vi är intresserade av. Inköp av handelsvaror ska vara inköp av varor som inte vidareförädlas inom företaget, dvs. inköp av varor för direkt vidareförsäljning. </t>
    </r>
  </si>
  <si>
    <t>Kommersiell verksamhet</t>
  </si>
  <si>
    <t>Fast</t>
  </si>
  <si>
    <t>Inklusive fasta avgifter. Avser bruttointäkter, dvs. före eventuell kvittning.</t>
  </si>
  <si>
    <t>Fråga 11: Terminering av inkommande trafik till eget fastnät:</t>
  </si>
  <si>
    <t>Samtalsoriginering omfattar överföring av samtal från slutanvändarens nätanslutningspunkt, inklusive dirigering och koppling, fram till den punkt, så nära slutanvändaren som möjligt, där en förmedlingstjänst eller annan infrastruktur kan förmedla trafiken. Samtalsoriginering omfattar endast överföring fram till den punkt där det är möjligt att överlämna (trafiken) till en annan operatör oavsett om överlämning sker där eller högre upp i nätet och oavsett om annan infrastruktur verkligen finns utbyggd vid denna punkt eller ej. Samtalsterminering definieras i motsvarande punkt som samtalsoriginering.</t>
  </si>
  <si>
    <t>varav över 144 kbit/s och under 2 Mbit/s:</t>
  </si>
  <si>
    <t>varav 2 Mbit/s och över samt under 10 Mbit/s:</t>
  </si>
  <si>
    <t>varav 10 Mbit/s och över samt under 30 Mbit/s:</t>
  </si>
  <si>
    <t>Samtrafik i fasta nät</t>
  </si>
  <si>
    <t>Internettjänst</t>
  </si>
  <si>
    <t>Metallbaserade (avser endast tvinnat kopparpar och besvaras i huvudsak av TeliaSonera):</t>
  </si>
  <si>
    <t>Fiberbaserade</t>
  </si>
  <si>
    <t>Koaxialkabel - Kabel-tv:</t>
  </si>
  <si>
    <t>Fasta radiobaserade (ej mobiltelenät):</t>
  </si>
  <si>
    <t>I annan infrastruktur, ange vad under kommentar:</t>
  </si>
  <si>
    <t>Bredbandsaccesser</t>
  </si>
  <si>
    <t>MOBILA SAMTALS- OCH DATATJÄNSTER SAMT MOBILT BREDBAND</t>
  </si>
  <si>
    <t>Total antal abonnemang</t>
  </si>
  <si>
    <r>
      <t xml:space="preserve">varav </t>
    </r>
    <r>
      <rPr>
        <b/>
        <i/>
        <sz val="10"/>
        <rFont val="Arial"/>
        <family val="2"/>
      </rPr>
      <t>mindre än 0,1</t>
    </r>
    <r>
      <rPr>
        <i/>
        <sz val="10"/>
        <rFont val="Arial"/>
        <family val="2"/>
      </rPr>
      <t xml:space="preserve"> Gbyte per månad</t>
    </r>
  </si>
  <si>
    <r>
      <t xml:space="preserve">varav mellan </t>
    </r>
    <r>
      <rPr>
        <b/>
        <i/>
        <sz val="10"/>
        <rFont val="Arial"/>
        <family val="2"/>
      </rPr>
      <t>0,1 och 1</t>
    </r>
    <r>
      <rPr>
        <i/>
        <sz val="10"/>
        <rFont val="Arial"/>
        <family val="2"/>
      </rPr>
      <t xml:space="preserve"> Gbyte per månad</t>
    </r>
  </si>
  <si>
    <r>
      <t xml:space="preserve">varav mellan </t>
    </r>
    <r>
      <rPr>
        <b/>
        <i/>
        <sz val="10"/>
        <rFont val="Arial"/>
        <family val="2"/>
      </rPr>
      <t>1 och 5</t>
    </r>
    <r>
      <rPr>
        <i/>
        <sz val="10"/>
        <rFont val="Arial"/>
        <family val="2"/>
      </rPr>
      <t xml:space="preserve"> Gbyte per månad</t>
    </r>
  </si>
  <si>
    <r>
      <t xml:space="preserve">varav mellan </t>
    </r>
    <r>
      <rPr>
        <b/>
        <i/>
        <sz val="10"/>
        <rFont val="Arial"/>
        <family val="2"/>
      </rPr>
      <t>5 och 20</t>
    </r>
    <r>
      <rPr>
        <i/>
        <sz val="10"/>
        <rFont val="Arial"/>
        <family val="2"/>
      </rPr>
      <t xml:space="preserve"> Gbyte per månad:</t>
    </r>
  </si>
  <si>
    <r>
      <t xml:space="preserve">varav mellan </t>
    </r>
    <r>
      <rPr>
        <b/>
        <i/>
        <sz val="10"/>
        <rFont val="Arial"/>
        <family val="2"/>
      </rPr>
      <t>20 och 100</t>
    </r>
    <r>
      <rPr>
        <i/>
        <sz val="10"/>
        <rFont val="Arial"/>
        <family val="2"/>
      </rPr>
      <t xml:space="preserve"> Gbyte per månad</t>
    </r>
  </si>
  <si>
    <t>Antal SMS skickade från M2M-abonnemang:</t>
  </si>
  <si>
    <t>varav kontraktsabonnemang:</t>
  </si>
  <si>
    <t>varav 10 Mbit/s och över:</t>
  </si>
  <si>
    <t>varav intäkter från MMS:</t>
  </si>
  <si>
    <t>Mobila samtalstjänster</t>
  </si>
  <si>
    <t>Fasta nät</t>
  </si>
  <si>
    <t>Samtrafik i mobilnät</t>
  </si>
  <si>
    <t>varav via avtal direkt med hushåll utan avtal om abonnemang med fastighetsägare:</t>
  </si>
  <si>
    <t>Iptv - via annan infrastruktur (ange vad under kommentar):</t>
  </si>
  <si>
    <t>Totalt antal hushåll</t>
  </si>
  <si>
    <t>Agentverksamhet</t>
  </si>
  <si>
    <t xml:space="preserve">  varav i kabel-tv nät analogt</t>
  </si>
  <si>
    <t xml:space="preserve">  varav i kabel-tv nät digitalt</t>
  </si>
  <si>
    <t xml:space="preserve">  varav i fiber och fiber-LAN</t>
  </si>
  <si>
    <t>Intäkter</t>
  </si>
  <si>
    <t>varav intäkter från hushåll</t>
  </si>
  <si>
    <t>varav intäkter från hushåll:</t>
  </si>
  <si>
    <t>Förmedlingstjänst tar vid där originering slutar respektive terminering börjar. Om samtrafik mellan operatörer inte sker i punkten för originering och terminering så omfattas transporten av trafiken till en annan överlämningspunkt av en förmedlingstjänst. Samtalsförmedling omfattar även förmedling av samtal då originering och terminering inte sker i den förmedlande operatörens nät.</t>
  </si>
  <si>
    <t>Samtrafik som utbyts med andra operatörer via förbindelser med paketförmedlad teknik (vanligtvis IP-teknik) och som inte sker via kretskopplade samtrafikförbindelser.</t>
  </si>
  <si>
    <t>Observera att trafik som terminerar i ert mobilnät också skall anges här. Innehar ni endast ett fast nät, alternativt mobilnät, bortser ni ifrån det andra.</t>
  </si>
  <si>
    <t>Med direktförbindelse avses sådan trafik som originerar i eget nät och terminerar i annan operatörs nät eller eget nät utan att ta vägen via en transitoperatör.</t>
  </si>
  <si>
    <t>Med transitering avses sådan trafik som originerar i eget nät och transiteras i annan operatörs nät för att sedan terminera i en tredje operatörs nät eller eget nät.</t>
  </si>
  <si>
    <t>Observera att trafik som terminerar i ert mobilnät också skall anges här. Innehar ni endast ett fast, alternativt mobilnät, bortser ni ifrån det andra.</t>
  </si>
  <si>
    <r>
      <t xml:space="preserve">Local Loop Unbundling, dvs. tillträde för andra operatörer till konventionella abonnentledningar via det </t>
    </r>
    <r>
      <rPr>
        <u val="single"/>
        <sz val="11"/>
        <rFont val="Garamond"/>
        <family val="1"/>
      </rPr>
      <t>reglerade</t>
    </r>
    <r>
      <rPr>
        <sz val="11"/>
        <rFont val="Garamond"/>
        <family val="1"/>
      </rPr>
      <t xml:space="preserve"> tillträdet i form av LLUB (fullt- eller delat tillträde). </t>
    </r>
  </si>
  <si>
    <t>Till exempel rena återförsäljarprodukter eller mera oförädlade produkter, såsom s.k. bitströmsprodukter.</t>
  </si>
  <si>
    <t xml:space="preserve">Internetaccess nås via ett fastighetsnät, dvs. ett LAN (lokalt nätverk) vanligtvis baserat på Ethernet-teknik. Fastighetsnätet förbinds till ett publikt fibernät, exempelvis ett områdesnät. Fastighetsnätet som kan bestå av optisk fiberkabel eller kopparbaserad kabel förbinder de enskilda bostäderna/verksamheterna med fastighetsnoden som i sin tur står i kontakt med områdesnäten. </t>
  </si>
  <si>
    <t>Inkluderar e-post endast då detta ingår i den fasta avgiften. Avser inte intäkter från datakommunikationstjänster.</t>
  </si>
  <si>
    <t>Inkluderar e-post endast då detta ingår i abonnemanget.</t>
  </si>
  <si>
    <t>I de fall då ISP även är telefonioperatör, motsvarar dessa intäkter de som angetts under kategorin samtal till uppringd Internetaccess i fråga 8.</t>
  </si>
  <si>
    <r>
      <t xml:space="preserve">Avser grossistmarknaden (wholesale), dvs. den försäljning som sker till aktörer (avser både operatörer inom en koncern och externa operatörer) för vidareförsäljning - även efter ytterligare förädling. Försäljningen som sker till slutanvändare (dvs. retail) - </t>
    </r>
    <r>
      <rPr>
        <u val="single"/>
        <sz val="11"/>
        <rFont val="Garamond"/>
        <family val="1"/>
      </rPr>
      <t>ska inte medtagas</t>
    </r>
    <r>
      <rPr>
        <sz val="11"/>
        <rFont val="Garamond"/>
        <family val="1"/>
      </rPr>
      <t>. Ej heller ska tjänster som säljs till egen verksamhet för eget bruk (dvs. där den egna verksamheten är slutkund) ingå i grossistmarknaden.</t>
    </r>
  </si>
  <si>
    <t>Med svart fiber avses optisk fiberförbindelse, där fibern inte är upplyst. D.v.s. fysiska fiberledningar utan elektronisk utrustning.</t>
  </si>
  <si>
    <t>Avser endast koncerninterna intäkter inom Sverige.</t>
  </si>
  <si>
    <t>Med våglängd avses att det optiska ljuset i en fiber delas in i våglängder så att varje våglängd fungerar som en kanal.</t>
  </si>
  <si>
    <r>
      <t xml:space="preserve">Avser slutkundsmarknaden (retail), dvs. försäljningen sker till slutanvändare. Grossistförsäljning (wholesale), dvs. försäljning som sker till aktörer (avser både operatörer inom en koncern och externa operatörer) för vidareförsäljning - även efter ytterligare förädling - </t>
    </r>
    <r>
      <rPr>
        <u val="single"/>
        <sz val="11"/>
        <rFont val="Garamond"/>
        <family val="1"/>
      </rPr>
      <t>ska inte medtagas</t>
    </r>
    <r>
      <rPr>
        <sz val="11"/>
        <rFont val="Garamond"/>
        <family val="1"/>
      </rPr>
      <t xml:space="preserve">. Tjänster som säljs till egen verksamhet för eget bruk (dvs. då den egna verksamheten är slutkund) </t>
    </r>
    <r>
      <rPr>
        <u val="single"/>
        <sz val="11"/>
        <rFont val="Garamond"/>
        <family val="1"/>
      </rPr>
      <t>ska</t>
    </r>
    <r>
      <rPr>
        <sz val="11"/>
        <rFont val="Garamond"/>
        <family val="1"/>
      </rPr>
      <t xml:space="preserve"> dock ingå i slutkundsmarknaden.</t>
    </r>
  </si>
  <si>
    <r>
      <t xml:space="preserve">Avser tillhandahållande av förbindelseapacitet mellan fasta nätanslutningspunkter som en separat tjänst. Tjänsten inkluderar inte uppkoppling på begäran eller erbjudanden som utgör del av en kopplad tjänst som erbjuds till allmänheten. I förbindelsekapacitet exkluderas därmed intäkter som erhålls från Frame Relay och andra mer förädlade tjänster, men även intäkter från förbindelsekapacitet då dessa ingår som del i IP-VPN-tjänster. </t>
    </r>
  </si>
  <si>
    <t>Avser bland annat Frame Relay och ATM.</t>
  </si>
  <si>
    <t>Med IP-VPN avses följande standarder: IPsec VPN, IP MPLS VPN (ännu ej standardiserad av IETF) och IP SSL VPN. Access till IP-VPN-tjänster kan ske antingen via hyrda förbindelser eller uppringda anslutningar. I intäkterna ska fråndras kostnader för uppringd access (ISDN/PSTN), men inte intäkter för hyrda förbindelser, när dessa används i IP-VPN-tjänsten.</t>
  </si>
  <si>
    <t xml:space="preserve">Endast port vid termineringspunkt hos slutkund ska medtas. </t>
  </si>
  <si>
    <t>Med egen infrastruktur avses sådan infrastruktur som ni själva äger och även sådana anslutningar som ägs av ett företag men säljs av ett annat inom en och samma koncern.</t>
  </si>
  <si>
    <t>Avser fastighetanslutningar som säljs eller hyrs ut till annan operatör, dvs. som grossistprodukt.</t>
  </si>
  <si>
    <t>Avser access som säljs eller hyrs ut till annan operatör, dvs. som grossistprodukt.</t>
  </si>
  <si>
    <t>Avser accesser som ni säljer någon tjänst till slutkunden (privat- eller företagskunder) över och där accessen ingår i tjänsten, (t.ex. bredband).</t>
  </si>
  <si>
    <t xml:space="preserve">Som direkta kunder betraktas dock kunder till tjänstetillhandahållare som ägs till minst 50 procent av nätoperatören själv. </t>
  </si>
  <si>
    <t>Observera att ett abonnemang ingår i flera varav-poster, såsom både abonnemangsform och hastighet.</t>
  </si>
  <si>
    <t>M2M = machine-to-machine, d.v.s. trådlös teknik för  telematik och telemetri.</t>
  </si>
  <si>
    <t>Inklusive aktiva kontantkort, SMS, MMS, mobil datatrafik och mobila mervärdestjänster. Exklusive samtrafik, internationell roaming i utlandet, machine-to-machine (redovisas separat) och koncerninterna intäkter. Även tilläggsavgifter eller annan avbetalning för rabatterade mobiltelefoner ska exkluderas. Intäkter från kontantkort redovisas under privat.</t>
  </si>
  <si>
    <t>Exklusive intäkter från mervärdet i premium-SMS.</t>
  </si>
  <si>
    <t>Exklusive aktiva kontantkort, SMS, MMS, mobila mervärdestjänster, samtrafik, internationell roaming i utlandet, machine-to-machine (redovisas separat) och koncerninterna intäkter. Även tilläggsavgifter eller annan avbetalning för rabatterade mobiltelefoner ska exkluderas. Intäkter från kontantkort redovisas under privat.</t>
  </si>
  <si>
    <t>Ange utgående taltrafikminuter, oavsett om de är debiterade eller ej. Taltrafikminuter från kontantkort redovisas under privat.</t>
  </si>
  <si>
    <t>För tjänstetillhandahållare/tredjepartsoperatör där nätkapacitet köps från en mobilnätsoperatör, avses taltrafik som terminerar i samma nät som det tjänstetillhandahållaren är ansluten till.</t>
  </si>
  <si>
    <t>Samtal från kontantkort redovisas under privat.</t>
  </si>
  <si>
    <t>1 Gbyte = 1 000 000 000 byte</t>
  </si>
  <si>
    <t>SMS och MMS skickade från kontantkort redovisas under privat.</t>
  </si>
  <si>
    <t>Här avses SMS som sänds från mobiltelefon eller mobilterminal. Även SMS som sänds utan att de debiteras per styck (de som ingår i abonnemang av typen 3 000 fria sms). Person-till-person</t>
  </si>
  <si>
    <t>För tjänstetillhandahållare/tredjepartsoperatör där nätkapacitet köps från en mobilnätsoperatör avses SMS som terminerar i samma nät som det tjänstetillhandahållaren är ansluten till.</t>
  </si>
  <si>
    <t>Här avses SMS som sänds från datorsystem t ex som påminnelse om tidbokning, massutskick som reklam eller bekräftelse på biljettköp. Maskin-till-person.</t>
  </si>
  <si>
    <t>Exkludera de tjänstetillhandahållare som ägs till 50 procent eller mer av nätoperatören själv. Inkludera övriga tjänstetillhandahållare och MVNO:s.</t>
  </si>
  <si>
    <t>Inklusive samtliga engångsavgifter, fasta och rörliga avgifter.</t>
  </si>
  <si>
    <t>Avser både nationellt och internationellt inkommande trafik.</t>
  </si>
  <si>
    <t>Intäkter för både abonnemangen och trafiken.</t>
  </si>
  <si>
    <t>Avser bruttointäkter, dvs. före eventuell kvittning.</t>
  </si>
  <si>
    <t>Inklusive intäkter för terminering av SMS till eventuella tjänstetillhandahållares abonnenter i den mån dessa intäkter inte tillfaller tjänstetillhandahållaren.</t>
  </si>
  <si>
    <t>Inklusive antal terminerade SMS till eventuella tjänstetillhandahållares abonnenter i den mån dessa inte tillfaller tjänstetillhandahållaren.</t>
  </si>
  <si>
    <t>Observera att trafik som terminerar i ert fasta nät också skall anges här. Innehar ni endast ett fast, alternativt mobilnät, bortser ni ifrån det andra.</t>
  </si>
  <si>
    <t>Antal abonnenter avser det antal kontrakt som tjänstetillhandahållaren av elektronisk kommunikation har för tillhandahållande av sampaketerade tjänster.</t>
  </si>
  <si>
    <t>Om sampakterade tjänster erbjuds i samarbete med annan aktör, ange namnet på aktöreren i kommentarfältet.</t>
  </si>
  <si>
    <t>TV</t>
  </si>
  <si>
    <t>Abonnemang på ett grundpaket av tv-kanaler som tillhandahålls hushåll/slutkunder, alltså det första kunden köper, inte tillvalspaket (ex. tvillingkort) eller tillvalskanaler. I det fall hushållet har dubbla abonnemang på ett grundpaket, där det ena tecknats indirekt via fastighetsägaren och det andra tecknats direkt med hushållet ska båda abonnemangen redovisas under respektive delfråga.</t>
  </si>
  <si>
    <t>Abonnemanget räknas som analogt om den signal som ditribueras till det enskilda hushållet är analog.</t>
  </si>
  <si>
    <t>Abonnemanget räknas som digitalt om den signal som distribueras  till det enskilda hushållet är digital.</t>
  </si>
  <si>
    <t>I det fall både analog och digital signal skickas till hushållet ska dessa hushåll redovisas under Digital tv i kabelnät.</t>
  </si>
  <si>
    <t xml:space="preserve">Med LAN-nät avses fast anslutning (lokalt nätverk, fastighetsnät) vanligtvis baserat på Ethernet-teknik. LAN:et förbinds med ett publikt fibernät, exempelvis ett områdesnät. </t>
  </si>
  <si>
    <t>Antingen via avtal direkt med hushåll/slutkund eller indirekt, via fastighetsägare eller liknande sammanslutningar (t.ex. bostadsrättsföreningar).</t>
  </si>
  <si>
    <t>Inkludera samtliga intäkter som är hänförliga till abonnemang i form av grundpaket: löpande abonnemangsavgifter, startavgifter, uthyrning eller försäljning av digital-tv-boxar och programkort</t>
  </si>
  <si>
    <t>Inkludera samtliga intäkter som är hänförliga till slutkundens köp av tillvalspaket och tillsvalskanaler (kanaler eller paket över grundpaket): löpande avgifter, startavgifter, uthyrning eller försäljning av digital-tv-boxar och programkort.</t>
  </si>
  <si>
    <t>Abonnemanget räknas som analogt om den signal som distribueras till det enskilda hushållet är analog.</t>
  </si>
  <si>
    <t>Abonnemanget räknas som digitalt om den signal som distribueras till det enskilda hushållet är digital.</t>
  </si>
  <si>
    <t>Löpande intäkter för tillhandahållande av tv-kanaler</t>
  </si>
  <si>
    <t>Datakomtjänster till grossistkunder</t>
  </si>
  <si>
    <t xml:space="preserve">Årsomsättningen ska avse omsättningen under närmast föregående räkenskapsår i den verksamhet som omfattas av anmälan. Uppgifter ska lämnas även om omsättningen varit 0 kronor och ingen verksamhet </t>
  </si>
  <si>
    <t>Intäkter från SMS, MMS, machine-to-machine (redovisas separat), mobil datatrafik och mobilt bredband ska inte inräknas. Även tilläggsavgifter eller annan avbetalning för rabatterade mobiltelefoner ska exkluderas. Intäkter från kontantkort redovisas under privat.</t>
  </si>
  <si>
    <t>Inklusive intäkter från abonnemang på mobilt bredband.</t>
  </si>
  <si>
    <t xml:space="preserve">  varav till egna slutkunder (aktiva):</t>
  </si>
  <si>
    <t xml:space="preserve">  varav till slutkund (aktiva):</t>
  </si>
  <si>
    <t>ANMÄLNINGSPLIKTIG VERKSAMHET</t>
  </si>
  <si>
    <t xml:space="preserve">         därav inom LTE:</t>
  </si>
  <si>
    <t>Utgående och inkommande trafik för mobila datatjänster:</t>
  </si>
  <si>
    <t>Från mobil datatrafik:</t>
  </si>
  <si>
    <t>Totalt antal abonnemang:</t>
  </si>
  <si>
    <t>varav via avtal med fastighetsägare</t>
  </si>
  <si>
    <t>Datakomtjänster (även svart fiber) - till operatör:</t>
  </si>
  <si>
    <t>Bredbandsaccess - till operatör och till slutkund:</t>
  </si>
  <si>
    <r>
      <t>OBS!</t>
    </r>
    <r>
      <rPr>
        <i/>
        <sz val="14"/>
        <color indexed="10"/>
        <rFont val="Garamond"/>
        <family val="1"/>
      </rPr>
      <t xml:space="preserve">  När ni svarat på frågorna här ovan, fyll i fråga </t>
    </r>
    <r>
      <rPr>
        <b/>
        <i/>
        <sz val="14"/>
        <color indexed="10"/>
        <rFont val="Garamond"/>
        <family val="1"/>
      </rPr>
      <t>1 till 6 och de avsnitt i frågeformuläret för vilka företaget har haft kommersiell verksamhet</t>
    </r>
    <r>
      <rPr>
        <i/>
        <sz val="14"/>
        <color indexed="10"/>
        <rFont val="Garamond"/>
        <family val="1"/>
      </rPr>
      <t xml:space="preserve"> (se flikarna för respektive kalkylblad). Om ingen kommersiell verksamhet har bedrivits, fyll endast i fråga 1 till 6 och sänd in frågeformuläret till PTS. </t>
    </r>
  </si>
  <si>
    <t>Total mängd mobil datatrafik</t>
  </si>
  <si>
    <t>med xDSL:</t>
  </si>
  <si>
    <t xml:space="preserve">  varav för egna slutkundsprodukter:</t>
  </si>
  <si>
    <t>Fiberbaserade (antingen med fiber eller ethernet/LAN i fastigheten)</t>
  </si>
  <si>
    <t>Fasta radiobaserade accesser (ej mobiltelenät):</t>
  </si>
  <si>
    <t>Totalt antal producerade accesser</t>
  </si>
  <si>
    <r>
      <t xml:space="preserve">varav </t>
    </r>
    <r>
      <rPr>
        <b/>
        <i/>
        <sz val="10"/>
        <rFont val="Arial"/>
        <family val="2"/>
      </rPr>
      <t xml:space="preserve">över 100 </t>
    </r>
    <r>
      <rPr>
        <i/>
        <sz val="10"/>
        <rFont val="Arial"/>
        <family val="2"/>
      </rPr>
      <t>Gbyte per månad</t>
    </r>
  </si>
  <si>
    <t>Fotnoter</t>
  </si>
  <si>
    <t>Sam paketerade tjänster</t>
  </si>
  <si>
    <t xml:space="preserve">  varav för uthyrning  till operatör:</t>
  </si>
  <si>
    <t xml:space="preserve">  varav till egna slutkunder:</t>
  </si>
  <si>
    <t xml:space="preserve">  varav för uthyrning  till operatör (aktiva såväl som passiva):</t>
  </si>
  <si>
    <t>För att kunna mäta utbredningen av infrastruktur för bredband behöver PTS mäta vilka aktörer som äger infrastruktur som sträcker sig fram till fastigheter (privata såväl som företagsfastigheter) och omfattningen av detta ägande.</t>
  </si>
  <si>
    <t xml:space="preserve">  varav som grossistprodukter:</t>
  </si>
  <si>
    <t xml:space="preserve">  varav som  grossistprodukter:</t>
  </si>
  <si>
    <r>
      <t>Abonnemang = kontraktabonnemang + kontantkort,  kontantkort redovisas under privat och enligt 3-månadsregel (för def. se kontantkort)</t>
    </r>
    <r>
      <rPr>
        <i/>
        <sz val="11"/>
        <rFont val="Garamond"/>
        <family val="1"/>
      </rPr>
      <t>.</t>
    </r>
    <r>
      <rPr>
        <sz val="11"/>
        <rFont val="Garamond"/>
        <family val="1"/>
      </rPr>
      <t xml:space="preserve"> M2M d.v.s. trådlös teknik för telematik och telemetri ska </t>
    </r>
    <r>
      <rPr>
        <u val="single"/>
        <sz val="11"/>
        <rFont val="Garamond"/>
        <family val="1"/>
      </rPr>
      <t>inte</t>
    </r>
    <r>
      <rPr>
        <sz val="11"/>
        <rFont val="Garamond"/>
        <family val="1"/>
      </rPr>
      <t xml:space="preserve"> inkluderas utan redovisas separat i fråga 19.</t>
    </r>
  </si>
  <si>
    <t>Abonnemang = kontraktabonnemang + kontantkort,  kontantkort redovisas under privat och enligt 3-månadsregel.</t>
  </si>
  <si>
    <t xml:space="preserve">I princip färdig slutkundstjänst där den köpande operatören i princip bara behöver investera i en server som genererar användarkonton och som autentiserar kunderna vid inloggning, t.ex. TeliaSonera IP Stream. </t>
  </si>
  <si>
    <t>varav som grossistprodukter:</t>
  </si>
  <si>
    <t>(tom)</t>
  </si>
  <si>
    <t>Radiobaserade accesser i mobiltelenät:</t>
  </si>
  <si>
    <r>
      <t xml:space="preserve">Andra fasta avgifter </t>
    </r>
    <r>
      <rPr>
        <i/>
        <sz val="10"/>
        <rFont val="Arial"/>
        <family val="2"/>
      </rPr>
      <t>(installationsavgifter, flyttavgifter, nummerportering m.m.):</t>
    </r>
  </si>
  <si>
    <t>Datakomtjänster till slutkund</t>
  </si>
  <si>
    <r>
      <t xml:space="preserve">Uppgifter om kommersiell verksamhet och om anmälningspliktig verksamhet </t>
    </r>
    <r>
      <rPr>
        <b/>
        <i/>
        <sz val="12"/>
        <rFont val="Arial"/>
        <family val="2"/>
      </rPr>
      <t xml:space="preserve">(fråga 1 till 6) </t>
    </r>
    <r>
      <rPr>
        <b/>
        <sz val="12"/>
        <rFont val="Arial"/>
        <family val="2"/>
      </rPr>
      <t xml:space="preserve">besvaras av samtliga företag. </t>
    </r>
  </si>
  <si>
    <t>Avser grossistintäkter från kommuner, kommunala bolag, landsting eller annan offentligt ägd verksamhet.</t>
  </si>
  <si>
    <t>Totalt antal abonnemang för M2M</t>
  </si>
  <si>
    <t>Totala intäkter för M2M</t>
  </si>
  <si>
    <t>Svensk Telemarknad 2010</t>
  </si>
  <si>
    <t>31 dec 2010</t>
  </si>
  <si>
    <t>under fjärde kvartalet 2010</t>
  </si>
  <si>
    <t>underlag till SMP-bedömningar, svensk telemarknad 2010</t>
  </si>
  <si>
    <t xml:space="preserve">Rörelsens totala intäkter i Sverige [tusentals kronor] under 2010. Rörelsens totala intäkter. Här ska de intäkter som företaget har erhållit både inom Sverige och från utlandet (export av varor och tjänster) redovisas. Observera att det är hela verksamheten som ska redovisas, alltså även den del som inte är tele- och datakommunikation. De totala rörelseintäkterna kan hämtas från kontoklass 3 i baskontoplanen. Observera att om företaget har redovisat bidrag bland rörelsens kostnader ska dessa läggas till här. Räkna inte in finansiella och extraordinära intäkter eller moms. </t>
  </si>
  <si>
    <t>Nya</t>
  </si>
  <si>
    <t>Digital tv i kabelnät där ni har avtal direkt med hushåll som i sin tur även har avtal om analogt abonnemang indirekt via fastighetsägare:</t>
  </si>
  <si>
    <t>Iptv via xDSL</t>
  </si>
  <si>
    <t>Fråga 10: Antal utgående samtal (i tusental) från slutkund för fast telefoni (PSTN, ISDN och IP-baserad telefoni) under 2010:</t>
  </si>
  <si>
    <t>varav 100 Mbit/s och över:</t>
  </si>
  <si>
    <t xml:space="preserve">     varav 100 Mbit/s och över:</t>
  </si>
  <si>
    <t>varav 30 Mbit/s och över samt under 100 Mbit/s:</t>
  </si>
  <si>
    <t xml:space="preserve">     varav 30 Mbit/s och över samt under 100 Mbit/s:</t>
  </si>
  <si>
    <t>Mobiltelefoni och fast bredband:</t>
  </si>
  <si>
    <t>Mobiltelefoni och mobilt bredband</t>
  </si>
  <si>
    <t>Mobiltelefoni och fast bredband och tv:</t>
  </si>
  <si>
    <t>Mobiltelefoni och mobilt bredband och tv:</t>
  </si>
  <si>
    <t>Totalt antal triple-play abonnemang:</t>
  </si>
  <si>
    <t>Quadruple-play:</t>
  </si>
  <si>
    <t>Totalt antal accesser</t>
  </si>
  <si>
    <t>varav samtal från kontantkort:</t>
  </si>
  <si>
    <t>varav samtal från UMTS- eller CDMA 2000-nät:</t>
  </si>
  <si>
    <r>
      <t xml:space="preserve">     </t>
    </r>
    <r>
      <rPr>
        <i/>
        <sz val="10"/>
        <rFont val="Arial"/>
        <family val="2"/>
      </rPr>
      <t>varav uppströms över 144 kbit/s men under 2 Mbit/s:</t>
    </r>
  </si>
  <si>
    <r>
      <t xml:space="preserve">     </t>
    </r>
    <r>
      <rPr>
        <i/>
        <sz val="10"/>
        <rFont val="Arial"/>
        <family val="2"/>
      </rPr>
      <t>varav uppströms 2 Mbit/s och över samt under 10 Mbit/s:</t>
    </r>
  </si>
  <si>
    <r>
      <t xml:space="preserve">    </t>
    </r>
    <r>
      <rPr>
        <i/>
        <sz val="10"/>
        <rFont val="Arial"/>
        <family val="2"/>
      </rPr>
      <t xml:space="preserve"> varav uppströms 10 Mbit/s och över:</t>
    </r>
  </si>
  <si>
    <t>Trafik från och till kontantkort redovisas som privat</t>
  </si>
  <si>
    <t>Avser mobilabonnemang som har fastnätsnummer t ex TeliaSoneras Mitt hemnummer och HI3Gs 3Hemnummer.</t>
  </si>
  <si>
    <t>Kontaktperson för fråga 1-5 är Andreas Svensson, tel.nr: 019-17 63 66, e-mail: andreas.svensson@scb.se</t>
  </si>
  <si>
    <t>Uppgradering/ tillägg</t>
  </si>
  <si>
    <t>Avser abonnemang som omfattar både själva telefoniaccessen och samtalstrafiken (alltså inte förval).</t>
  </si>
  <si>
    <t>D.nr:               11-168</t>
  </si>
  <si>
    <t>D.nr:          11-168</t>
  </si>
  <si>
    <t xml:space="preserve">Årsomsättning är omsättningen i den del av verksamheten som omfattas av anmälningsplikt, dvs. tillhandahållandet av:
• accessnät - nät som ansluter slutanvändaren till ett annat kommunikationsnät
• andra kommunikationsnät - nät som accessnätet ansluts till för att möjliggöra kommunikation över större avstånd.
• samtalstjänst - tjänst för överföring av tal och som ger vad som upplevs som samtidig tvåvägskommunikation. Samtalstjänster kan vara fast och mobil telefonitjänst, IP-telefoni och videokonferenstjänst.
• datakommunikationstjänst - tjänst för överföring av data. Datakommunikationstjänster kan vara tillhandahållande av förbindelse med Internet, s.k. Internettjänst. Annan tjänst kan vara leased line och frame relay.
• annan allmänt tillgänglig elektronisk kommunikationstjänst 
Mer information om anmälningspliktig verksamhet hittar ni på www.pts.se
http://www.pts.se/sv/Bransch/Telefoni/Anmalningsplikt-operatorer
</t>
  </si>
  <si>
    <t>LTE (Long Term Evolution). Den benämns även 4G, fjärde generationens mobila nät.</t>
  </si>
  <si>
    <t xml:space="preserve">         varav inom eget nät</t>
  </si>
  <si>
    <t xml:space="preserve">         varav från M2M abonnemang</t>
  </si>
  <si>
    <r>
      <t xml:space="preserve">      </t>
    </r>
    <r>
      <rPr>
        <i/>
        <sz val="10"/>
        <rFont val="Arial"/>
        <family val="2"/>
      </rPr>
      <t>varav via annan accessform (ange vad under kommentar)</t>
    </r>
  </si>
  <si>
    <t>Avser IP-telefoniabonnemang där accessformen inte är känd</t>
  </si>
  <si>
    <t>Avser bundlingsprodukter där abonnenten köper minst 1 GByte datatrafik. I praktiken innebär det smartphones som används för både samtal och mobilt bredband</t>
  </si>
  <si>
    <t xml:space="preserve">Mobilabonnemang som används för mobil paketdata eller M2M ska inte redovisas här. </t>
  </si>
  <si>
    <t>varav intäkter från hushåll (direkt och indirekt):</t>
  </si>
  <si>
    <t>Därutöver</t>
  </si>
  <si>
    <t>Typ av anslutning</t>
  </si>
  <si>
    <t>IPv4/ IPv6 dual stack</t>
  </si>
  <si>
    <t>Tunnlad IPv6</t>
  </si>
  <si>
    <t>Inget IPv6 stöd</t>
  </si>
  <si>
    <t>via xDSL</t>
  </si>
  <si>
    <t>via kabel-tv</t>
  </si>
  <si>
    <t>fiber eller fiber-LAN</t>
  </si>
  <si>
    <t>Avser inte slutkundstrafik. Slutkundstrafik redovisas i fråga 9.</t>
  </si>
  <si>
    <t xml:space="preserve">         varav från abonnemang på både tal och mobil paketdata (utan tilläggstjänst)</t>
  </si>
  <si>
    <t xml:space="preserve">         varav från abonnemang på både tal och mobil paketdata med tilläggstjänster (om minst 1GB)</t>
  </si>
  <si>
    <t>Fråga 23: Från slutkund utgående och inkommande trafik för mobila datatjänster i UMTS-, GSM- eller CDMA 2000-nät under 2010:</t>
  </si>
  <si>
    <t>Fråga 24: Fördelning av abonnemang som haft utgående eller ingående datatrafik efter total datamängd under december 2010</t>
  </si>
  <si>
    <t>Fråga 37: Kan ni erbjuda IPv4/IPv6-access dual stack till abonnenter? 
Kan ni tillhandahålla IPv6 via någon tunnlingsteknik? 
Markera med x för varje accessteknik för det ni hade stöd för per 31 december 2010.</t>
  </si>
  <si>
    <t>Fråga 38 och 39 riktar sig till de aktörer som har avtal med hushåll eller fastighetsägare om abonnemang på ett grundpaket av tv-kanaler .</t>
  </si>
  <si>
    <t>Fråga 40 och 41 riktar sig till de programagenturer som säljer tv-kanaler vidare till t ex nät- eller fastighetsägare och kabel-tv-operatörer (SMATV). Sappa och Canal Digital har sådan verksamhet.</t>
  </si>
  <si>
    <t>Endast infrastruktur för fast nätanslutningspunkt omfattas i frågor 52-53, dvs inte accesser i mobiltelenät. Mobilnät omfattas däremot av fråga 54.</t>
  </si>
  <si>
    <t>Om ni äger infrastruktur enligt fråga 52 ska ni besvara fråga 53</t>
  </si>
  <si>
    <t xml:space="preserve">PTS behöver information om vilka infrastrukturägare i fråga 53, som också kontrollerar tillträdet till de fysiska anslutningarna (aktiva såväl som passiva) som når fram till slutkunden, dess omfattning samt om de används för egen del eller säljs vidare till andra aktörer (en uthyrd access ska betraktas som kontrollerad vid besvarandet av denna fråga). </t>
  </si>
  <si>
    <t>officiell statistik om televerksamhet 2010 och underlag till Nationalräkenskaper.</t>
  </si>
  <si>
    <t xml:space="preserve">Kapacitets-förbindelser inom Sverige med mer än 100 km förbindelselängd </t>
  </si>
  <si>
    <t>Totalt antal kapacitets-förbindelser</t>
  </si>
  <si>
    <t>Totala intäkter för kapacitets-förbindelser</t>
  </si>
  <si>
    <t>Kapacitets-förbindelser inom Sverige med mer än 100 km förbindelselängd</t>
  </si>
  <si>
    <t>Svart fiber-förbindelser inom Sverige med mer än 100 km förbindelselängd</t>
  </si>
  <si>
    <t>Totala intäkter för annan oförädlad kapacitets-förbindelse</t>
  </si>
  <si>
    <t>Annan oförädlad kapacitets-förbindelse med upp till och med 100 km förbindelselängd:</t>
  </si>
  <si>
    <t>Annan oförädlad kapacitets-förbindelse med mer än 100 km förbindelselängd</t>
  </si>
  <si>
    <t>Totalt antal svart fiber-förbindelser</t>
  </si>
  <si>
    <t>Annan oförädlad kapacitets-förbindelse med upp till och med 100 km förbindelselängd</t>
  </si>
  <si>
    <t xml:space="preserve">Våglängds-förbindelser inom Sverige med mer än 100 km förbindelselängd </t>
  </si>
  <si>
    <t xml:space="preserve">via mobilt bredband </t>
  </si>
  <si>
    <t xml:space="preserve">Totalt </t>
  </si>
  <si>
    <t>Totat antal våglängds-förbindelser</t>
  </si>
  <si>
    <t xml:space="preserve">     varav för uthyrning inom koncernen</t>
  </si>
  <si>
    <t>Avser smarta telefoner som har mer avancerade dator möjligheter så som Windows Mobile, Symbian, iOS, Android och RIM (Blackberry)</t>
  </si>
  <si>
    <t>Internet Protocol version 6 (IPv6) är version sex av internetprotokollet IP</t>
  </si>
  <si>
    <t>Totalt antal annan oförädlad kapacitets-förbindelse</t>
  </si>
  <si>
    <t>Svart fiber till slutkund:</t>
  </si>
  <si>
    <r>
      <t xml:space="preserve">Svart fiber-förbindelser inom Sverige med upp till och med 100 km förbindelselängd, där båda anslutningspunkterna är belägna </t>
    </r>
    <r>
      <rPr>
        <b/>
        <sz val="10"/>
        <rFont val="Arial"/>
        <family val="2"/>
      </rPr>
      <t>utanför</t>
    </r>
    <r>
      <rPr>
        <sz val="10"/>
        <rFont val="Arial"/>
        <family val="2"/>
      </rPr>
      <t xml:space="preserve"> Stockholms kommun:</t>
    </r>
  </si>
  <si>
    <t>Totala intäkter för svart fiber-förbindelser</t>
  </si>
  <si>
    <r>
      <t xml:space="preserve">Svart fiber-förbindelser inom Sverige med upp till och med 100 km förbindelselängd, där båda anslutningspunkterna är belägna </t>
    </r>
    <r>
      <rPr>
        <b/>
        <sz val="10"/>
        <rFont val="Arial"/>
        <family val="2"/>
      </rPr>
      <t>utanför</t>
    </r>
    <r>
      <rPr>
        <sz val="10"/>
        <rFont val="Arial"/>
        <family val="2"/>
      </rPr>
      <t xml:space="preserve"> Stockholms kommun</t>
    </r>
  </si>
  <si>
    <t>Totala intäkter för våglängds-förbindelser</t>
  </si>
  <si>
    <t>Hur många kilometer fiber äger ni?</t>
  </si>
  <si>
    <t xml:space="preserve">Produktexempel ur TeliaSoneras sortiment: SDH Sweden, Ethernet Sweden med SHDSL- eller fiberaccess, Digitel, Flexibel n*64. </t>
  </si>
  <si>
    <t>Produktexempel ur TeliaSoneras sortiment: Skanova Accesskapacitet, Skanova Optisk Kanal.</t>
  </si>
  <si>
    <t>Förbindelser baserade på analog teknik med en överföringshastighet som är lägre än 40 kbit/s, t.ex. TeliaSonera Anatel</t>
  </si>
  <si>
    <r>
      <t xml:space="preserve">Svart fiber-förbindelser inom Sverige med upp till och med 100 km förbindelselängd, med en eller båda anslutningspunkterna </t>
    </r>
    <r>
      <rPr>
        <b/>
        <sz val="10"/>
        <rFont val="Arial"/>
        <family val="2"/>
      </rPr>
      <t>i</t>
    </r>
    <r>
      <rPr>
        <sz val="10"/>
        <rFont val="Arial"/>
        <family val="0"/>
      </rPr>
      <t xml:space="preserve"> Stockholms kommun</t>
    </r>
  </si>
  <si>
    <r>
      <t xml:space="preserve">Svart fiber-förbindelser inom Sverige med upp till och med 100 km förbindelselängd, med en eller båda anslutningspunkterna </t>
    </r>
    <r>
      <rPr>
        <b/>
        <sz val="10"/>
        <rFont val="Arial"/>
        <family val="2"/>
      </rPr>
      <t xml:space="preserve">i </t>
    </r>
    <r>
      <rPr>
        <sz val="10"/>
        <rFont val="Arial"/>
        <family val="2"/>
      </rPr>
      <t>Stockholms kommun:</t>
    </r>
  </si>
  <si>
    <t>Oftast utnyttjar företag den fysiska Internetförbindelsen man har för den logiska SIP-trunken/SIP-förbindelsen mellan företagets LAN och operatörens SIP-server (även kallad SIP-proxy) för vilket man har ett abonnemang dvs. man har inte någon egen fysisk förbindelse för SIP-trunken.</t>
  </si>
  <si>
    <t>Avser aktiva förvalskunder där kunden är indirekt ansluten. Med aktiv avses att kunden har ringt minst ett samtal under det fjärde kvartalet 2010. Observera att om en kund har olika förval för nationella samtal och internationella samtal så motsvarar detta endast en kund. Motsvarar engelskans Carrier PreSelect (CPS). Avser förval för både PSTN och ISDN.</t>
  </si>
  <si>
    <t xml:space="preserve">Antalet prefixkunder är liktydigt med antalet kunder som är anmälda/registrerade hos operatören för sådan telefoni där kunden själv måste slå operatörens prefixnummer innan abonnentnumret slås. Förvalskunder ska inte medräknas. Med aktiv avses att kunden har ringt minst ett samtal med prefix under det fjärde kvartalet 2010. Motsvarar engelskans Call by Call Select. </t>
  </si>
  <si>
    <t xml:space="preserve">Inkludera även de med abonnemang för taltjänst som även har abonnemang på data men som inte använt sin data-access minst en gång under det fjärde kvartalet 2010 eller inte betalat abonnemangsavgift för det under det fjärde kvartalet 2010.  </t>
  </si>
  <si>
    <t xml:space="preserve">För kontantkort gäller att de ska fyllts på, eller genererat (utgående eller inkommande) trafik (minuter eller data) eller intäkter under det fjärde kvartalet 2010, samtliga kontantkort redovisas under privat. </t>
  </si>
  <si>
    <t xml:space="preserve">Inkludera endast abonnemang för taltjänst som även möjliggör överföring av paketdata och där data-accessen använts minst en gång under det fjärde kvartalet 2010 eller där särskild avgift för mobil paketdata betalats under det fjärde kvartalet 2010.  </t>
  </si>
  <si>
    <t xml:space="preserve">Inkludera abonnemang som i huvudsak används för mobil paketdata och där data-accessen använts minst en gång under det fjärde kvartalet 2010 eller där abonnemangsavgift betalats under det fjärde kvartalet 2010. Abonnemanget ska inte ha genererat några taltrafikminuter under fjärde kvartalet 2010.  </t>
  </si>
  <si>
    <t>För aktiva UMTS-, och CDMA 2000-abonnemang gäller att de ska ha genererat trafik (minuter eller data) i UMTS-, eller CDMA 2000-näten under fjärde kvartalet 2010.</t>
  </si>
  <si>
    <t>Avser endast de intäkter och trafikminuter för terminering av samtal som tillfaller tjänstetillhandahållaren. I övriga fall redovisas de i fråga 29 och 30.</t>
  </si>
  <si>
    <t>Inklusive intäkter för terminering av samtal till eventuella tjänstetillhandahållares abonnenter i den mån dessa intäkter inte tillfaller tjänstetillhandahållaren. I sådana fall redovisas intäkterna i fråga 26.</t>
  </si>
  <si>
    <t>Inklusive trafikminuter för terminering av samtal till eventuella tjänstetillhandahållares abonnenter i den mån denna trafik inte tillfaller tjänstetillhandahållaren. I sådana fall redovisas trafiken i fråga 26.</t>
  </si>
  <si>
    <t xml:space="preserve">Avtalet om abonnemang  kan ha tecknats direkt med hushåll/slutkund eller indirekt via fastighetsägare eller liknande sammanslutningar (t.ex. bostadsrättsföreingar). Abonnemanget anses vara aktivt om betalning av abonnemangsavgift skett under det fjärde kvartalet 2010. </t>
  </si>
  <si>
    <t>Med aktivt abonnemang avses det abonnemang som använt sin access minst en gång under det fjärde kvartalet 2010 (gäller endast de kunder som inte betalar abonnemangsavgift). Om kunden betalar abonnemangsavgift anses kunden vara aktiv om betalning skett under det fjärde kvartalet 2010. Ifall en bostadsrättsförening eller motsvarande är slutkund ska antalet bakomliggande aktiva Internetaccesser anges under privat istället för antalet abonnemang. OBS! här avses endast slutkunder till ISP:er. Operatörer som enbart tillhandahåller en bredbandsaccess utan internettjänst ska inte inkludera dessa kunder.</t>
  </si>
  <si>
    <r>
      <t xml:space="preserve">         </t>
    </r>
    <r>
      <rPr>
        <i/>
        <sz val="10"/>
        <rFont val="Arial"/>
        <family val="2"/>
      </rPr>
      <t>varav från abonnemang på enbart mobil paketdata</t>
    </r>
  </si>
  <si>
    <t>Svar på frågeformuläret fylls i via ett webbaserat formulär. Svar ska lämnas senast 16 februari 2011.</t>
  </si>
</sst>
</file>

<file path=xl/styles.xml><?xml version="1.0" encoding="utf-8"?>
<styleSheet xmlns="http://schemas.openxmlformats.org/spreadsheetml/2006/main">
  <numFmts count="12">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quot;Ja&quot;;&quot;Ja&quot;;&quot;Nej&quot;"/>
    <numFmt numFmtId="165" formatCode="&quot;Sant&quot;;&quot;Sant&quot;;&quot;Falskt&quot;"/>
    <numFmt numFmtId="166" formatCode="&quot;På&quot;;&quot;På&quot;;&quot;Av&quot;"/>
    <numFmt numFmtId="167" formatCode="[$€-2]\ #,##0.00_);[Red]\([$€-2]\ #,##0.00\)"/>
  </numFmts>
  <fonts count="118">
    <font>
      <sz val="10"/>
      <name val="Arial"/>
      <family val="0"/>
    </font>
    <font>
      <sz val="11"/>
      <color indexed="8"/>
      <name val="Calibri"/>
      <family val="2"/>
    </font>
    <font>
      <sz val="12"/>
      <name val="Arial"/>
      <family val="2"/>
    </font>
    <font>
      <b/>
      <sz val="12"/>
      <name val="Garamond"/>
      <family val="1"/>
    </font>
    <font>
      <sz val="9"/>
      <name val="Arial"/>
      <family val="2"/>
    </font>
    <font>
      <b/>
      <sz val="10"/>
      <name val="Garamond"/>
      <family val="1"/>
    </font>
    <font>
      <sz val="10"/>
      <name val="Garamond"/>
      <family val="1"/>
    </font>
    <font>
      <b/>
      <sz val="20"/>
      <name val="Arial"/>
      <family val="2"/>
    </font>
    <font>
      <sz val="22"/>
      <name val="Arial"/>
      <family val="2"/>
    </font>
    <font>
      <i/>
      <sz val="10"/>
      <name val="Garamond"/>
      <family val="1"/>
    </font>
    <font>
      <b/>
      <i/>
      <sz val="10"/>
      <name val="Garamond"/>
      <family val="1"/>
    </font>
    <font>
      <b/>
      <sz val="11"/>
      <name val="Garamond"/>
      <family val="1"/>
    </font>
    <font>
      <b/>
      <sz val="12"/>
      <name val="Arial"/>
      <family val="2"/>
    </font>
    <font>
      <b/>
      <sz val="11"/>
      <name val="Arial"/>
      <family val="2"/>
    </font>
    <font>
      <i/>
      <sz val="11"/>
      <name val="Garamond"/>
      <family val="1"/>
    </font>
    <font>
      <b/>
      <i/>
      <sz val="12"/>
      <name val="Garamond"/>
      <family val="1"/>
    </font>
    <font>
      <b/>
      <sz val="10"/>
      <color indexed="10"/>
      <name val="Arial"/>
      <family val="2"/>
    </font>
    <font>
      <b/>
      <i/>
      <sz val="10"/>
      <name val="Arial"/>
      <family val="2"/>
    </font>
    <font>
      <b/>
      <sz val="10"/>
      <name val="Arial"/>
      <family val="2"/>
    </font>
    <font>
      <i/>
      <sz val="10"/>
      <name val="Arial"/>
      <family val="2"/>
    </font>
    <font>
      <sz val="11"/>
      <name val="Garamond"/>
      <family val="1"/>
    </font>
    <font>
      <u val="single"/>
      <sz val="11"/>
      <name val="Garamond"/>
      <family val="1"/>
    </font>
    <font>
      <i/>
      <sz val="12"/>
      <name val="Garamond"/>
      <family val="1"/>
    </font>
    <font>
      <u val="single"/>
      <sz val="10"/>
      <name val="Arial"/>
      <family val="2"/>
    </font>
    <font>
      <b/>
      <sz val="12"/>
      <color indexed="10"/>
      <name val="Arial"/>
      <family val="2"/>
    </font>
    <font>
      <sz val="8"/>
      <name val="Garamond"/>
      <family val="1"/>
    </font>
    <font>
      <i/>
      <sz val="12"/>
      <color indexed="10"/>
      <name val="Garamond"/>
      <family val="1"/>
    </font>
    <font>
      <sz val="10"/>
      <color indexed="9"/>
      <name val="Arial"/>
      <family val="2"/>
    </font>
    <font>
      <sz val="12"/>
      <color indexed="9"/>
      <name val="Arial"/>
      <family val="2"/>
    </font>
    <font>
      <b/>
      <sz val="12"/>
      <color indexed="9"/>
      <name val="Garamond"/>
      <family val="1"/>
    </font>
    <font>
      <sz val="9"/>
      <color indexed="9"/>
      <name val="Arial"/>
      <family val="2"/>
    </font>
    <font>
      <b/>
      <i/>
      <sz val="14"/>
      <color indexed="10"/>
      <name val="Garamond"/>
      <family val="1"/>
    </font>
    <font>
      <i/>
      <sz val="14"/>
      <color indexed="10"/>
      <name val="Garamond"/>
      <family val="1"/>
    </font>
    <font>
      <sz val="8"/>
      <name val="Arial"/>
      <family val="2"/>
    </font>
    <font>
      <b/>
      <sz val="9"/>
      <name val="Arial"/>
      <family val="2"/>
    </font>
    <font>
      <b/>
      <sz val="14"/>
      <color indexed="10"/>
      <name val="Garamond"/>
      <family val="1"/>
    </font>
    <font>
      <b/>
      <sz val="12"/>
      <color indexed="12"/>
      <name val="Garamond"/>
      <family val="1"/>
    </font>
    <font>
      <b/>
      <i/>
      <sz val="12"/>
      <name val="Arial"/>
      <family val="2"/>
    </font>
    <font>
      <i/>
      <sz val="9"/>
      <name val="Arial"/>
      <family val="2"/>
    </font>
    <font>
      <sz val="13"/>
      <name val="Arial"/>
      <family val="2"/>
    </font>
    <font>
      <b/>
      <sz val="13"/>
      <name val="Garamond"/>
      <family val="1"/>
    </font>
    <font>
      <sz val="14"/>
      <name val="Arial"/>
      <family val="2"/>
    </font>
    <font>
      <b/>
      <u val="single"/>
      <sz val="12"/>
      <name val="Arial"/>
      <family val="2"/>
    </font>
    <font>
      <sz val="10"/>
      <color indexed="22"/>
      <name val="Arial"/>
      <family val="2"/>
    </font>
    <font>
      <sz val="10"/>
      <color indexed="10"/>
      <name val="Arial"/>
      <family val="2"/>
    </font>
    <font>
      <sz val="10"/>
      <color indexed="10"/>
      <name val="Garamond"/>
      <family val="1"/>
    </font>
    <font>
      <b/>
      <sz val="10"/>
      <color indexed="12"/>
      <name val="Arial"/>
      <family val="2"/>
    </font>
    <font>
      <i/>
      <sz val="10"/>
      <color indexed="12"/>
      <name val="Garamond"/>
      <family val="1"/>
    </font>
    <font>
      <sz val="10"/>
      <name val="Verdana"/>
      <family val="2"/>
    </font>
    <font>
      <sz val="11"/>
      <name val="Arial"/>
      <family val="2"/>
    </font>
    <font>
      <b/>
      <sz val="10"/>
      <name val="Verdana"/>
      <family val="2"/>
    </font>
    <font>
      <b/>
      <sz val="14"/>
      <name val="Verdana"/>
      <family val="2"/>
    </font>
    <font>
      <b/>
      <sz val="20"/>
      <name val="Verdana"/>
      <family val="2"/>
    </font>
    <font>
      <b/>
      <sz val="13"/>
      <name val="Verdana"/>
      <family val="2"/>
    </font>
    <font>
      <b/>
      <sz val="12"/>
      <name val="Verdana"/>
      <family val="2"/>
    </font>
    <font>
      <sz val="11"/>
      <name val="Verdana"/>
      <family val="2"/>
    </font>
    <font>
      <sz val="12"/>
      <name val="Garamond"/>
      <family val="1"/>
    </font>
    <font>
      <sz val="11"/>
      <color indexed="9"/>
      <name val="Calibri"/>
      <family val="2"/>
    </font>
    <font>
      <b/>
      <sz val="11"/>
      <color indexed="52"/>
      <name val="Calibri"/>
      <family val="2"/>
    </font>
    <font>
      <sz val="11"/>
      <color indexed="17"/>
      <name val="Calibri"/>
      <family val="2"/>
    </font>
    <font>
      <sz val="11"/>
      <color indexed="20"/>
      <name val="Calibri"/>
      <family val="2"/>
    </font>
    <font>
      <u val="single"/>
      <sz val="10"/>
      <color indexed="20"/>
      <name val="Arial"/>
      <family val="2"/>
    </font>
    <font>
      <i/>
      <sz val="11"/>
      <color indexed="23"/>
      <name val="Calibri"/>
      <family val="2"/>
    </font>
    <font>
      <u val="single"/>
      <sz val="10"/>
      <color indexed="12"/>
      <name val="Arial"/>
      <family val="2"/>
    </font>
    <font>
      <sz val="11"/>
      <color indexed="62"/>
      <name val="Calibri"/>
      <family val="2"/>
    </font>
    <font>
      <b/>
      <sz val="11"/>
      <color indexed="9"/>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63"/>
      <name val="Calibri"/>
      <family val="2"/>
    </font>
    <font>
      <sz val="11"/>
      <color indexed="10"/>
      <name val="Calibri"/>
      <family val="2"/>
    </font>
    <font>
      <sz val="10"/>
      <color indexed="8"/>
      <name val="Verdana"/>
      <family val="2"/>
    </font>
    <font>
      <b/>
      <sz val="10"/>
      <color indexed="56"/>
      <name val="Arial"/>
      <family val="2"/>
    </font>
    <font>
      <i/>
      <sz val="10"/>
      <color indexed="8"/>
      <name val="Verdana"/>
      <family val="2"/>
    </font>
    <font>
      <sz val="10"/>
      <color indexed="10"/>
      <name val="Verdana"/>
      <family val="2"/>
    </font>
    <font>
      <sz val="10"/>
      <color indexed="23"/>
      <name val="Arial"/>
      <family val="2"/>
    </font>
    <font>
      <b/>
      <sz val="10"/>
      <color indexed="23"/>
      <name val="Arial"/>
      <family val="2"/>
    </font>
    <font>
      <b/>
      <i/>
      <sz val="10"/>
      <color indexed="10"/>
      <name val="Verdana"/>
      <family val="2"/>
    </font>
    <font>
      <b/>
      <sz val="8"/>
      <color indexed="8"/>
      <name val="Verdana"/>
      <family val="0"/>
    </font>
    <font>
      <sz val="8"/>
      <color indexed="8"/>
      <name val="Verdana"/>
      <family val="0"/>
    </font>
    <font>
      <sz val="8"/>
      <color indexed="8"/>
      <name val="Garamond"/>
      <family val="0"/>
    </font>
    <font>
      <b/>
      <sz val="8"/>
      <color indexed="8"/>
      <name val="Garamond"/>
      <family val="0"/>
    </font>
    <font>
      <b/>
      <u val="single"/>
      <sz val="8"/>
      <color indexed="8"/>
      <name val="Garamond"/>
      <family val="0"/>
    </font>
    <font>
      <sz val="12"/>
      <color indexed="14"/>
      <name val="Arial"/>
      <family val="0"/>
    </font>
    <font>
      <sz val="12"/>
      <color indexed="57"/>
      <name val="Arial"/>
      <family val="0"/>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9C0006"/>
      <name val="Calibri"/>
      <family val="2"/>
    </font>
    <font>
      <u val="single"/>
      <sz val="10"/>
      <color theme="11"/>
      <name val="Arial"/>
      <family val="2"/>
    </font>
    <font>
      <i/>
      <sz val="11"/>
      <color rgb="FF7F7F7F"/>
      <name val="Calibri"/>
      <family val="2"/>
    </font>
    <font>
      <u val="single"/>
      <sz val="10"/>
      <color theme="10"/>
      <name val="Arial"/>
      <family val="2"/>
    </font>
    <font>
      <sz val="11"/>
      <color rgb="FF3F3F76"/>
      <name val="Calibri"/>
      <family val="2"/>
    </font>
    <font>
      <b/>
      <sz val="11"/>
      <color theme="0"/>
      <name val="Calibri"/>
      <family val="2"/>
    </font>
    <font>
      <sz val="11"/>
      <color rgb="FFFA7D00"/>
      <name val="Calibri"/>
      <family val="2"/>
    </font>
    <font>
      <sz val="11"/>
      <color rgb="FF9C65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rgb="FF3F3F3F"/>
      <name val="Calibri"/>
      <family val="2"/>
    </font>
    <font>
      <sz val="11"/>
      <color rgb="FFFF0000"/>
      <name val="Calibri"/>
      <family val="2"/>
    </font>
    <font>
      <sz val="10"/>
      <color theme="1"/>
      <name val="Verdana"/>
      <family val="2"/>
    </font>
    <font>
      <b/>
      <sz val="10"/>
      <color theme="3" tint="-0.4999699890613556"/>
      <name val="Arial"/>
      <family val="2"/>
    </font>
    <font>
      <b/>
      <sz val="10"/>
      <color rgb="FFFF0000"/>
      <name val="Arial"/>
      <family val="2"/>
    </font>
    <font>
      <i/>
      <sz val="10"/>
      <color theme="1"/>
      <name val="Verdana"/>
      <family val="2"/>
    </font>
    <font>
      <sz val="10"/>
      <color rgb="FFFF0000"/>
      <name val="Arial"/>
      <family val="2"/>
    </font>
    <font>
      <sz val="10"/>
      <color rgb="FFFF0000"/>
      <name val="Verdana"/>
      <family val="2"/>
    </font>
    <font>
      <sz val="10"/>
      <color theme="0" tint="-0.4999699890613556"/>
      <name val="Arial"/>
      <family val="2"/>
    </font>
    <font>
      <b/>
      <sz val="10"/>
      <color theme="0" tint="-0.4999699890613556"/>
      <name val="Arial"/>
      <family val="2"/>
    </font>
    <font>
      <b/>
      <sz val="12"/>
      <color rgb="FFFF0000"/>
      <name val="Arial"/>
      <family val="2"/>
    </font>
    <font>
      <b/>
      <i/>
      <sz val="10"/>
      <color rgb="FFFF0000"/>
      <name val="Verdana"/>
      <family val="2"/>
    </font>
  </fonts>
  <fills count="5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indexed="22"/>
        <bgColor indexed="64"/>
      </patternFill>
    </fill>
    <fill>
      <patternFill patternType="solid">
        <fgColor indexed="9"/>
        <bgColor indexed="64"/>
      </patternFill>
    </fill>
    <fill>
      <patternFill patternType="solid">
        <fgColor indexed="55"/>
        <bgColor indexed="64"/>
      </patternFill>
    </fill>
    <fill>
      <patternFill patternType="solid">
        <fgColor theme="0" tint="-0.24997000396251678"/>
        <bgColor indexed="64"/>
      </patternFill>
    </fill>
    <fill>
      <patternFill patternType="solid">
        <fgColor theme="0"/>
        <bgColor indexed="64"/>
      </patternFill>
    </fill>
    <fill>
      <patternFill patternType="solid">
        <fgColor rgb="FFFFC000"/>
        <bgColor indexed="64"/>
      </patternFill>
    </fill>
    <fill>
      <patternFill patternType="solid">
        <fgColor indexed="41"/>
        <bgColor indexed="64"/>
      </patternFill>
    </fill>
    <fill>
      <patternFill patternType="solid">
        <fgColor theme="0" tint="-0.1499900072813034"/>
        <bgColor indexed="64"/>
      </patternFill>
    </fill>
    <fill>
      <patternFill patternType="solid">
        <fgColor theme="0" tint="-0.4999699890613556"/>
        <bgColor indexed="64"/>
      </patternFill>
    </fill>
    <fill>
      <patternFill patternType="solid">
        <fgColor rgb="FFCCFFFF"/>
        <bgColor indexed="64"/>
      </patternFill>
    </fill>
    <fill>
      <patternFill patternType="solid">
        <fgColor theme="1" tint="0.49998000264167786"/>
        <bgColor indexed="64"/>
      </patternFill>
    </fill>
    <fill>
      <patternFill patternType="solid">
        <fgColor rgb="FF969696"/>
        <bgColor indexed="64"/>
      </patternFill>
    </fill>
    <fill>
      <patternFill patternType="solid">
        <fgColor theme="0" tint="-0.24993999302387238"/>
        <bgColor indexed="64"/>
      </patternFill>
    </fill>
    <fill>
      <patternFill patternType="solid">
        <fgColor rgb="FFC0C0C0"/>
        <bgColor indexed="64"/>
      </patternFill>
    </fill>
    <fill>
      <patternFill patternType="solid">
        <fgColor indexed="43"/>
        <bgColor indexed="64"/>
      </patternFill>
    </fill>
    <fill>
      <patternFill patternType="solid">
        <fgColor rgb="FF777777"/>
        <bgColor indexed="64"/>
      </patternFill>
    </fill>
    <fill>
      <patternFill patternType="solid">
        <fgColor theme="0" tint="-0.3499799966812134"/>
        <bgColor indexed="64"/>
      </patternFill>
    </fill>
  </fills>
  <borders count="147">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bottom/>
    </border>
    <border>
      <left style="thin"/>
      <right/>
      <top/>
      <bottom/>
    </border>
    <border>
      <left/>
      <right/>
      <top/>
      <bottom style="thin"/>
    </border>
    <border>
      <left style="thin"/>
      <right/>
      <top/>
      <bottom style="thin"/>
    </border>
    <border>
      <left/>
      <right style="thin"/>
      <top/>
      <bottom style="thin"/>
    </border>
    <border>
      <left style="thin"/>
      <right style="thin"/>
      <top style="thin"/>
      <bottom style="thin"/>
    </border>
    <border>
      <left style="thin"/>
      <right/>
      <top style="double"/>
      <bottom style="thin"/>
    </border>
    <border>
      <left/>
      <right/>
      <top style="medium"/>
      <bottom/>
    </border>
    <border>
      <left/>
      <right/>
      <top/>
      <bottom style="medium"/>
    </border>
    <border>
      <left/>
      <right style="medium"/>
      <top/>
      <bottom style="medium"/>
    </border>
    <border>
      <left style="thin"/>
      <right/>
      <top style="thin"/>
      <bottom style="thin"/>
    </border>
    <border>
      <left/>
      <right/>
      <top style="thin"/>
      <bottom style="thin"/>
    </border>
    <border>
      <left/>
      <right style="thin"/>
      <top style="thin"/>
      <bottom style="thin"/>
    </border>
    <border>
      <left style="thin"/>
      <right style="thin"/>
      <top style="thin"/>
      <bottom style="hair"/>
    </border>
    <border>
      <left style="thin"/>
      <right style="thin"/>
      <top style="hair"/>
      <bottom style="hair"/>
    </border>
    <border>
      <left style="thin"/>
      <right style="thin"/>
      <top style="hair"/>
      <bottom style="double"/>
    </border>
    <border>
      <left style="thin"/>
      <right style="thin"/>
      <top style="double"/>
      <bottom style="thin"/>
    </border>
    <border>
      <left style="thin"/>
      <right/>
      <top style="thin"/>
      <bottom/>
    </border>
    <border>
      <left style="thin"/>
      <right style="thin"/>
      <top/>
      <bottom/>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thin"/>
      <top style="hair"/>
      <bottom style="thin"/>
    </border>
    <border>
      <left style="thin"/>
      <right style="hair"/>
      <top style="hair"/>
      <bottom style="thin"/>
    </border>
    <border>
      <left style="hair"/>
      <right style="hair"/>
      <top style="hair"/>
      <bottom style="thin"/>
    </border>
    <border>
      <left style="hair"/>
      <right style="thin"/>
      <top style="hair"/>
      <bottom style="thin"/>
    </border>
    <border>
      <left style="thin"/>
      <right style="thin"/>
      <top style="thin"/>
      <bottom/>
    </border>
    <border>
      <left style="thin"/>
      <right style="thin"/>
      <top/>
      <bottom style="thin"/>
    </border>
    <border>
      <left style="hair"/>
      <right style="thin"/>
      <top style="thin"/>
      <bottom/>
    </border>
    <border>
      <left style="thin"/>
      <right style="hair"/>
      <top style="hair"/>
      <bottom/>
    </border>
    <border>
      <left style="hair"/>
      <right style="hair"/>
      <top style="hair"/>
      <bottom/>
    </border>
    <border>
      <left style="hair"/>
      <right style="thin"/>
      <top style="hair"/>
      <bottom/>
    </border>
    <border>
      <left style="thin"/>
      <right style="thin"/>
      <top style="double"/>
      <bottom style="hair"/>
    </border>
    <border>
      <left style="hair"/>
      <right style="thin"/>
      <top style="double"/>
      <bottom style="hair"/>
    </border>
    <border>
      <left/>
      <right style="hair"/>
      <top style="hair"/>
      <bottom style="thin"/>
    </border>
    <border>
      <left style="thin"/>
      <right style="thin"/>
      <top/>
      <bottom style="hair"/>
    </border>
    <border>
      <left style="thin"/>
      <right style="hair"/>
      <top/>
      <bottom style="hair"/>
    </border>
    <border>
      <left style="hair"/>
      <right style="hair"/>
      <top/>
      <bottom style="hair"/>
    </border>
    <border>
      <left style="hair"/>
      <right style="thin"/>
      <top/>
      <bottom style="hair"/>
    </border>
    <border>
      <left style="thin"/>
      <right style="thin"/>
      <top style="double"/>
      <bottom/>
    </border>
    <border>
      <left style="hair"/>
      <right style="hair"/>
      <top style="double"/>
      <bottom style="thin"/>
    </border>
    <border>
      <left/>
      <right style="thin"/>
      <top style="double"/>
      <bottom style="thin"/>
    </border>
    <border>
      <left/>
      <right style="hair"/>
      <top/>
      <bottom style="hair"/>
    </border>
    <border>
      <left style="thin"/>
      <right/>
      <top style="double"/>
      <bottom/>
    </border>
    <border>
      <left style="hair"/>
      <right style="hair"/>
      <top style="double"/>
      <bottom style="hair"/>
    </border>
    <border>
      <left style="thin"/>
      <right style="hair"/>
      <top style="hair"/>
      <bottom style="double"/>
    </border>
    <border>
      <left style="hair"/>
      <right style="hair"/>
      <top style="hair"/>
      <bottom style="double"/>
    </border>
    <border>
      <left style="hair"/>
      <right style="thin"/>
      <top style="hair"/>
      <bottom style="double"/>
    </border>
    <border>
      <left style="thin"/>
      <right style="hair"/>
      <top/>
      <bottom style="thin"/>
    </border>
    <border>
      <left style="thin"/>
      <right style="hair"/>
      <top style="thin"/>
      <bottom style="thin"/>
    </border>
    <border>
      <left style="hair"/>
      <right style="hair"/>
      <top style="thin"/>
      <bottom style="thin"/>
    </border>
    <border>
      <left style="hair"/>
      <right/>
      <top style="thin"/>
      <bottom style="hair"/>
    </border>
    <border>
      <left style="hair"/>
      <right style="thin"/>
      <top style="thin"/>
      <bottom style="thin"/>
    </border>
    <border>
      <left/>
      <right style="thin"/>
      <top style="thin"/>
      <bottom/>
    </border>
    <border>
      <left/>
      <right style="thin"/>
      <top/>
      <bottom style="hair"/>
    </border>
    <border>
      <left style="thin"/>
      <right/>
      <top style="hair"/>
      <bottom style="hair"/>
    </border>
    <border>
      <left/>
      <right style="thin"/>
      <top style="hair"/>
      <bottom style="hair"/>
    </border>
    <border>
      <left style="thin"/>
      <right/>
      <top style="hair"/>
      <bottom/>
    </border>
    <border>
      <left/>
      <right style="thin"/>
      <top style="hair"/>
      <bottom/>
    </border>
    <border>
      <left style="thin"/>
      <right/>
      <top style="hair"/>
      <bottom style="double"/>
    </border>
    <border>
      <left style="thin"/>
      <right style="thin"/>
      <top style="thin"/>
      <bottom style="double"/>
    </border>
    <border>
      <left style="thin"/>
      <right style="hair"/>
      <top style="double"/>
      <bottom/>
    </border>
    <border>
      <left/>
      <right style="thin"/>
      <top style="thin"/>
      <bottom style="double"/>
    </border>
    <border>
      <left style="thin"/>
      <right/>
      <top style="double"/>
      <bottom style="hair"/>
    </border>
    <border>
      <left style="hair"/>
      <right style="thin"/>
      <top/>
      <bottom style="thin"/>
    </border>
    <border>
      <left/>
      <right/>
      <top style="thin"/>
      <bottom/>
    </border>
    <border>
      <left style="thin"/>
      <right/>
      <top/>
      <bottom style="hair"/>
    </border>
    <border>
      <left style="thin"/>
      <right style="thin"/>
      <top style="hair"/>
      <bottom/>
    </border>
    <border>
      <left/>
      <right style="hair"/>
      <top style="hair"/>
      <bottom/>
    </border>
    <border>
      <left style="hair"/>
      <right style="thin"/>
      <top style="double"/>
      <bottom/>
    </border>
    <border>
      <left style="hair"/>
      <right style="thin"/>
      <top style="double"/>
      <bottom style="thin"/>
    </border>
    <border>
      <left style="thin"/>
      <right/>
      <top style="thin"/>
      <bottom style="hair"/>
    </border>
    <border>
      <left style="thin"/>
      <right/>
      <top style="hair"/>
      <bottom style="thin"/>
    </border>
    <border>
      <left/>
      <right style="hair"/>
      <top style="hair"/>
      <bottom style="hair"/>
    </border>
    <border>
      <left style="thin"/>
      <right style="thin"/>
      <top/>
      <bottom style="double"/>
    </border>
    <border>
      <left style="hair"/>
      <right style="hair"/>
      <top/>
      <bottom/>
    </border>
    <border>
      <left style="hair"/>
      <right/>
      <top style="double"/>
      <bottom style="thin"/>
    </border>
    <border>
      <left/>
      <right style="hair"/>
      <top style="thin"/>
      <bottom style="hair"/>
    </border>
    <border>
      <left style="thin"/>
      <right style="hair"/>
      <top style="double"/>
      <bottom style="hair"/>
    </border>
    <border>
      <left/>
      <right style="hair"/>
      <top style="double"/>
      <bottom/>
    </border>
    <border>
      <left style="thin"/>
      <right style="hair"/>
      <top/>
      <bottom style="double"/>
    </border>
    <border>
      <left style="hair"/>
      <right style="thin"/>
      <top/>
      <bottom style="double"/>
    </border>
    <border>
      <left style="hair"/>
      <right style="hair"/>
      <top style="double"/>
      <bottom/>
    </border>
    <border>
      <left/>
      <right style="hair"/>
      <top/>
      <bottom style="thin"/>
    </border>
    <border>
      <left/>
      <right/>
      <top style="thin"/>
      <bottom style="hair"/>
    </border>
    <border>
      <left/>
      <right/>
      <top style="hair"/>
      <bottom style="hair"/>
    </border>
    <border>
      <left/>
      <right/>
      <top style="hair"/>
      <bottom style="thin"/>
    </border>
    <border>
      <left style="hair"/>
      <right style="hair"/>
      <top/>
      <bottom style="thin"/>
    </border>
    <border>
      <left style="thin"/>
      <right/>
      <top/>
      <bottom style="double"/>
    </border>
    <border>
      <left/>
      <right style="thin"/>
      <top/>
      <bottom style="double"/>
    </border>
    <border>
      <left style="thin"/>
      <right style="hair"/>
      <top style="double"/>
      <bottom style="thin"/>
    </border>
    <border>
      <left style="thin"/>
      <right style="hair"/>
      <top style="thin"/>
      <bottom/>
    </border>
    <border>
      <left style="thin"/>
      <right/>
      <top style="thin"/>
      <bottom style="double"/>
    </border>
    <border>
      <left/>
      <right style="thin"/>
      <top style="hair"/>
      <bottom style="thin"/>
    </border>
    <border>
      <left/>
      <right/>
      <top/>
      <bottom style="hair"/>
    </border>
    <border>
      <left/>
      <right/>
      <top style="double"/>
      <bottom style="thin"/>
    </border>
    <border>
      <left style="thin"/>
      <right/>
      <top style="dotted"/>
      <bottom style="dotted"/>
    </border>
    <border>
      <left/>
      <right/>
      <top style="dotted"/>
      <bottom style="dotted"/>
    </border>
    <border>
      <left/>
      <right style="thin"/>
      <top style="dotted"/>
      <bottom style="dotted"/>
    </border>
    <border>
      <left style="thin"/>
      <right/>
      <top style="thin"/>
      <bottom style="dotted"/>
    </border>
    <border>
      <left/>
      <right/>
      <top style="thin"/>
      <bottom style="dotted"/>
    </border>
    <border>
      <left/>
      <right style="thin"/>
      <top style="thin"/>
      <bottom style="dotted"/>
    </border>
    <border>
      <left/>
      <right style="thin"/>
      <top style="thin"/>
      <bottom style="hair"/>
    </border>
    <border>
      <left style="hair"/>
      <right/>
      <top style="thin"/>
      <bottom/>
    </border>
    <border>
      <left style="hair"/>
      <right/>
      <top style="hair"/>
      <bottom style="double"/>
    </border>
    <border>
      <left/>
      <right/>
      <top style="thin"/>
      <bottom style="double"/>
    </border>
    <border>
      <left/>
      <right/>
      <top style="hair"/>
      <bottom/>
    </border>
    <border>
      <left/>
      <right/>
      <top style="dotted"/>
      <bottom/>
    </border>
    <border>
      <left style="thin"/>
      <right/>
      <top style="dotted"/>
      <bottom/>
    </border>
    <border>
      <left/>
      <right style="thin"/>
      <top style="dotted"/>
      <bottom/>
    </border>
    <border>
      <left/>
      <right/>
      <top/>
      <bottom style="dotted"/>
    </border>
    <border>
      <left/>
      <right style="thin"/>
      <top/>
      <bottom style="dotted"/>
    </border>
    <border>
      <left/>
      <right/>
      <top style="hair"/>
      <bottom style="double"/>
    </border>
    <border>
      <left>
        <color indexed="63"/>
      </left>
      <right style="thin"/>
      <top style="thin">
        <color theme="1" tint="0.49998000264167786"/>
      </top>
      <bottom>
        <color indexed="63"/>
      </bottom>
    </border>
    <border>
      <left style="thin"/>
      <right style="hair"/>
      <top style="hair"/>
      <bottom style="thin">
        <color theme="1" tint="0.49998000264167786"/>
      </bottom>
    </border>
    <border>
      <left style="hair"/>
      <right>
        <color indexed="63"/>
      </right>
      <top>
        <color indexed="63"/>
      </top>
      <bottom>
        <color indexed="63"/>
      </bottom>
    </border>
    <border>
      <left style="hair"/>
      <right style="hair"/>
      <top style="thin">
        <color theme="1" tint="0.49998000264167786"/>
      </top>
      <bottom style="thin"/>
    </border>
    <border>
      <left style="thin"/>
      <right style="hair"/>
      <top style="thin"/>
      <bottom style="double"/>
    </border>
    <border>
      <left style="hair"/>
      <right style="hair"/>
      <top style="thin"/>
      <bottom style="double"/>
    </border>
    <border>
      <left style="hair"/>
      <right style="thin"/>
      <top style="thin"/>
      <bottom style="double"/>
    </border>
    <border>
      <left style="thin">
        <color indexed="9"/>
      </left>
      <right/>
      <top/>
      <bottom/>
    </border>
    <border>
      <left style="hair"/>
      <right style="thin"/>
      <top>
        <color indexed="63"/>
      </top>
      <bottom/>
    </border>
    <border>
      <left style="medium"/>
      <right style="medium"/>
      <top/>
      <bottom style="medium"/>
    </border>
    <border>
      <left/>
      <right style="medium"/>
      <top/>
      <bottom>
        <color indexed="63"/>
      </bottom>
    </border>
    <border>
      <left style="dotted"/>
      <right style="hair"/>
      <top style="hair"/>
      <bottom style="thin"/>
    </border>
    <border>
      <left/>
      <right style="thin"/>
      <top style="hair"/>
      <bottom style="double"/>
    </border>
    <border>
      <left style="thin"/>
      <right/>
      <top style="medium"/>
      <bottom style="medium"/>
    </border>
    <border>
      <left/>
      <right/>
      <top style="medium"/>
      <bottom style="medium"/>
    </border>
    <border>
      <left/>
      <right style="thin"/>
      <top style="medium"/>
      <bottom style="medium"/>
    </border>
    <border>
      <left style="thin"/>
      <right/>
      <top style="medium"/>
      <bottom style="thin"/>
    </border>
    <border>
      <left/>
      <right/>
      <top style="medium"/>
      <bottom style="thin"/>
    </border>
    <border>
      <left/>
      <right style="thin"/>
      <top style="medium"/>
      <bottom style="thin"/>
    </border>
    <border>
      <left style="medium"/>
      <right style="medium"/>
      <top style="medium"/>
      <bottom/>
    </border>
    <border>
      <left style="medium"/>
      <right style="medium"/>
      <top/>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9" fillId="2" borderId="0" applyNumberFormat="0" applyBorder="0" applyAlignment="0" applyProtection="0"/>
    <xf numFmtId="0" fontId="89" fillId="3" borderId="0" applyNumberFormat="0" applyBorder="0" applyAlignment="0" applyProtection="0"/>
    <xf numFmtId="0" fontId="89" fillId="4" borderId="0" applyNumberFormat="0" applyBorder="0" applyAlignment="0" applyProtection="0"/>
    <xf numFmtId="0" fontId="89" fillId="5" borderId="0" applyNumberFormat="0" applyBorder="0" applyAlignment="0" applyProtection="0"/>
    <xf numFmtId="0" fontId="89" fillId="6" borderId="0" applyNumberFormat="0" applyBorder="0" applyAlignment="0" applyProtection="0"/>
    <xf numFmtId="0" fontId="89" fillId="7" borderId="0" applyNumberFormat="0" applyBorder="0" applyAlignment="0" applyProtection="0"/>
    <xf numFmtId="0" fontId="89" fillId="8" borderId="0" applyNumberFormat="0" applyBorder="0" applyAlignment="0" applyProtection="0"/>
    <xf numFmtId="0" fontId="89" fillId="9" borderId="0" applyNumberFormat="0" applyBorder="0" applyAlignment="0" applyProtection="0"/>
    <xf numFmtId="0" fontId="89" fillId="10" borderId="0" applyNumberFormat="0" applyBorder="0" applyAlignment="0" applyProtection="0"/>
    <xf numFmtId="0" fontId="89" fillId="11" borderId="0" applyNumberFormat="0" applyBorder="0" applyAlignment="0" applyProtection="0"/>
    <xf numFmtId="0" fontId="89" fillId="12" borderId="0" applyNumberFormat="0" applyBorder="0" applyAlignment="0" applyProtection="0"/>
    <xf numFmtId="0" fontId="89" fillId="13" borderId="0" applyNumberFormat="0" applyBorder="0" applyAlignment="0" applyProtection="0"/>
    <xf numFmtId="0" fontId="90" fillId="14" borderId="0" applyNumberFormat="0" applyBorder="0" applyAlignment="0" applyProtection="0"/>
    <xf numFmtId="0" fontId="90" fillId="15" borderId="0" applyNumberFormat="0" applyBorder="0" applyAlignment="0" applyProtection="0"/>
    <xf numFmtId="0" fontId="90" fillId="16" borderId="0" applyNumberFormat="0" applyBorder="0" applyAlignment="0" applyProtection="0"/>
    <xf numFmtId="0" fontId="90" fillId="17" borderId="0" applyNumberFormat="0" applyBorder="0" applyAlignment="0" applyProtection="0"/>
    <xf numFmtId="0" fontId="90" fillId="18" borderId="0" applyNumberFormat="0" applyBorder="0" applyAlignment="0" applyProtection="0"/>
    <xf numFmtId="0" fontId="90" fillId="19" borderId="0" applyNumberFormat="0" applyBorder="0" applyAlignment="0" applyProtection="0"/>
    <xf numFmtId="0" fontId="0" fillId="20" borderId="1" applyNumberFormat="0" applyFont="0" applyAlignment="0" applyProtection="0"/>
    <xf numFmtId="0" fontId="91" fillId="21" borderId="2" applyNumberFormat="0" applyAlignment="0" applyProtection="0"/>
    <xf numFmtId="0" fontId="92" fillId="22" borderId="0" applyNumberFormat="0" applyBorder="0" applyAlignment="0" applyProtection="0"/>
    <xf numFmtId="0" fontId="93" fillId="23" borderId="0" applyNumberFormat="0" applyBorder="0" applyAlignment="0" applyProtection="0"/>
    <xf numFmtId="0" fontId="90" fillId="24" borderId="0" applyNumberFormat="0" applyBorder="0" applyAlignment="0" applyProtection="0"/>
    <xf numFmtId="0" fontId="90" fillId="25" borderId="0" applyNumberFormat="0" applyBorder="0" applyAlignment="0" applyProtection="0"/>
    <xf numFmtId="0" fontId="90" fillId="26" borderId="0" applyNumberFormat="0" applyBorder="0" applyAlignment="0" applyProtection="0"/>
    <xf numFmtId="0" fontId="90" fillId="27" borderId="0" applyNumberFormat="0" applyBorder="0" applyAlignment="0" applyProtection="0"/>
    <xf numFmtId="0" fontId="90" fillId="28" borderId="0" applyNumberFormat="0" applyBorder="0" applyAlignment="0" applyProtection="0"/>
    <xf numFmtId="0" fontId="90" fillId="29" borderId="0" applyNumberFormat="0" applyBorder="0" applyAlignment="0" applyProtection="0"/>
    <xf numFmtId="0" fontId="94" fillId="0" borderId="0" applyNumberFormat="0" applyFill="0" applyBorder="0" applyAlignment="0" applyProtection="0"/>
    <xf numFmtId="0" fontId="95" fillId="0" borderId="0" applyNumberFormat="0" applyFill="0" applyBorder="0" applyAlignment="0" applyProtection="0"/>
    <xf numFmtId="0" fontId="96" fillId="0" borderId="0" applyNumberFormat="0" applyFill="0" applyBorder="0" applyAlignment="0" applyProtection="0"/>
    <xf numFmtId="0" fontId="97" fillId="30" borderId="2" applyNumberFormat="0" applyAlignment="0" applyProtection="0"/>
    <xf numFmtId="0" fontId="98" fillId="31" borderId="3" applyNumberFormat="0" applyAlignment="0" applyProtection="0"/>
    <xf numFmtId="0" fontId="99" fillId="0" borderId="4" applyNumberFormat="0" applyFill="0" applyAlignment="0" applyProtection="0"/>
    <xf numFmtId="0" fontId="100" fillId="32" borderId="0" applyNumberFormat="0" applyBorder="0" applyAlignment="0" applyProtection="0"/>
    <xf numFmtId="0" fontId="0" fillId="0" borderId="0">
      <alignment/>
      <protection/>
    </xf>
    <xf numFmtId="0" fontId="0" fillId="0" borderId="0">
      <alignment/>
      <protection/>
    </xf>
    <xf numFmtId="9" fontId="0" fillId="0" borderId="0" applyFont="0" applyFill="0" applyBorder="0" applyAlignment="0" applyProtection="0"/>
    <xf numFmtId="0" fontId="101" fillId="0" borderId="0" applyNumberFormat="0" applyFill="0" applyBorder="0" applyAlignment="0" applyProtection="0"/>
    <xf numFmtId="0" fontId="102" fillId="0" borderId="5" applyNumberFormat="0" applyFill="0" applyAlignment="0" applyProtection="0"/>
    <xf numFmtId="0" fontId="103" fillId="0" borderId="6" applyNumberFormat="0" applyFill="0" applyAlignment="0" applyProtection="0"/>
    <xf numFmtId="0" fontId="104" fillId="0" borderId="7" applyNumberFormat="0" applyFill="0" applyAlignment="0" applyProtection="0"/>
    <xf numFmtId="0" fontId="104" fillId="0" borderId="0" applyNumberFormat="0" applyFill="0" applyBorder="0" applyAlignment="0" applyProtection="0"/>
    <xf numFmtId="0" fontId="105" fillId="0" borderId="8"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06" fillId="21"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07" fillId="0" borderId="0" applyNumberFormat="0" applyFill="0" applyBorder="0" applyAlignment="0" applyProtection="0"/>
  </cellStyleXfs>
  <cellXfs count="1399">
    <xf numFmtId="0" fontId="0" fillId="0" borderId="0" xfId="0" applyAlignment="1">
      <alignment/>
    </xf>
    <xf numFmtId="0" fontId="0" fillId="0" borderId="0" xfId="0" applyFill="1" applyAlignment="1">
      <alignment/>
    </xf>
    <xf numFmtId="0" fontId="0" fillId="33" borderId="0" xfId="0" applyFill="1" applyAlignment="1">
      <alignment/>
    </xf>
    <xf numFmtId="0" fontId="8" fillId="33" borderId="0" xfId="0" applyFont="1" applyFill="1" applyAlignment="1">
      <alignment/>
    </xf>
    <xf numFmtId="0" fontId="0" fillId="33" borderId="0" xfId="0" applyFill="1" applyBorder="1" applyAlignment="1">
      <alignment/>
    </xf>
    <xf numFmtId="0" fontId="0" fillId="33" borderId="0" xfId="0" applyFill="1" applyAlignment="1">
      <alignment horizontal="center"/>
    </xf>
    <xf numFmtId="0" fontId="0" fillId="33" borderId="0" xfId="0" applyFont="1" applyFill="1" applyAlignment="1">
      <alignment/>
    </xf>
    <xf numFmtId="0" fontId="0" fillId="33" borderId="0" xfId="0" applyFont="1" applyFill="1" applyBorder="1" applyAlignment="1">
      <alignment/>
    </xf>
    <xf numFmtId="0" fontId="2" fillId="34" borderId="0" xfId="0" applyFont="1" applyFill="1" applyBorder="1" applyAlignment="1">
      <alignment horizontal="center"/>
    </xf>
    <xf numFmtId="0" fontId="3" fillId="34" borderId="0" xfId="0" applyFont="1" applyFill="1" applyBorder="1" applyAlignment="1">
      <alignment horizontal="right"/>
    </xf>
    <xf numFmtId="0" fontId="0" fillId="34" borderId="0" xfId="0" applyFill="1" applyBorder="1" applyAlignment="1">
      <alignment horizontal="center"/>
    </xf>
    <xf numFmtId="0" fontId="39" fillId="33" borderId="0" xfId="0" applyFont="1" applyFill="1" applyBorder="1" applyAlignment="1">
      <alignment/>
    </xf>
    <xf numFmtId="0" fontId="39" fillId="33" borderId="0" xfId="0" applyFont="1" applyFill="1" applyAlignment="1">
      <alignment/>
    </xf>
    <xf numFmtId="0" fontId="41" fillId="33" borderId="0" xfId="0" applyFont="1" applyFill="1" applyBorder="1" applyAlignment="1">
      <alignment/>
    </xf>
    <xf numFmtId="0" fontId="41" fillId="33" borderId="0" xfId="0" applyFont="1" applyFill="1" applyAlignment="1">
      <alignment/>
    </xf>
    <xf numFmtId="0" fontId="3" fillId="34" borderId="0" xfId="0" applyFont="1" applyFill="1" applyBorder="1" applyAlignment="1">
      <alignment/>
    </xf>
    <xf numFmtId="0" fontId="0" fillId="34" borderId="0" xfId="0" applyFill="1" applyBorder="1" applyAlignment="1">
      <alignment/>
    </xf>
    <xf numFmtId="0" fontId="0" fillId="33" borderId="0" xfId="0" applyFill="1" applyBorder="1" applyAlignment="1">
      <alignment horizontal="center"/>
    </xf>
    <xf numFmtId="0" fontId="0" fillId="34" borderId="0" xfId="0" applyFill="1" applyBorder="1" applyAlignment="1">
      <alignment/>
    </xf>
    <xf numFmtId="0" fontId="4" fillId="34" borderId="0" xfId="0" applyFont="1" applyFill="1" applyBorder="1" applyAlignment="1">
      <alignment horizontal="left"/>
    </xf>
    <xf numFmtId="0" fontId="12" fillId="34" borderId="0" xfId="0" applyFont="1" applyFill="1" applyBorder="1" applyAlignment="1">
      <alignment horizontal="center"/>
    </xf>
    <xf numFmtId="0" fontId="0" fillId="35" borderId="0" xfId="0" applyFill="1" applyBorder="1" applyAlignment="1">
      <alignment/>
    </xf>
    <xf numFmtId="0" fontId="0" fillId="35" borderId="0" xfId="0" applyFill="1" applyAlignment="1">
      <alignment/>
    </xf>
    <xf numFmtId="0" fontId="0" fillId="0" borderId="10" xfId="0" applyFill="1" applyBorder="1" applyAlignment="1">
      <alignment/>
    </xf>
    <xf numFmtId="0" fontId="46" fillId="34" borderId="0" xfId="0" applyFont="1" applyFill="1" applyBorder="1" applyAlignment="1">
      <alignment/>
    </xf>
    <xf numFmtId="0" fontId="0" fillId="36" borderId="0" xfId="0" applyFill="1" applyBorder="1" applyAlignment="1">
      <alignment/>
    </xf>
    <xf numFmtId="0" fontId="0" fillId="36" borderId="0" xfId="0" applyFill="1" applyAlignment="1">
      <alignment/>
    </xf>
    <xf numFmtId="0" fontId="5" fillId="0" borderId="0" xfId="0" applyFont="1" applyFill="1" applyBorder="1" applyAlignment="1">
      <alignment/>
    </xf>
    <xf numFmtId="0" fontId="2" fillId="0" borderId="0" xfId="0" applyFont="1" applyFill="1" applyBorder="1" applyAlignment="1">
      <alignment horizontal="center"/>
    </xf>
    <xf numFmtId="0" fontId="6" fillId="0" borderId="0" xfId="0" applyFont="1" applyFill="1" applyBorder="1" applyAlignment="1">
      <alignment horizontal="left"/>
    </xf>
    <xf numFmtId="0" fontId="6" fillId="0" borderId="0" xfId="0" applyFont="1" applyFill="1" applyBorder="1" applyAlignment="1">
      <alignment/>
    </xf>
    <xf numFmtId="0" fontId="33" fillId="0" borderId="0" xfId="0" applyFont="1" applyFill="1" applyBorder="1" applyAlignment="1">
      <alignment horizontal="left" wrapText="1" indent="3"/>
    </xf>
    <xf numFmtId="0" fontId="0" fillId="0" borderId="11" xfId="0" applyFill="1" applyBorder="1" applyAlignment="1">
      <alignment/>
    </xf>
    <xf numFmtId="0" fontId="5" fillId="0" borderId="0" xfId="0" applyFont="1" applyFill="1" applyBorder="1" applyAlignment="1">
      <alignment horizontal="left" wrapText="1"/>
    </xf>
    <xf numFmtId="0" fontId="5" fillId="0" borderId="10" xfId="0" applyFont="1" applyFill="1" applyBorder="1" applyAlignment="1">
      <alignment horizontal="left" wrapText="1"/>
    </xf>
    <xf numFmtId="0" fontId="0" fillId="0" borderId="11" xfId="0" applyFont="1" applyFill="1" applyBorder="1" applyAlignment="1">
      <alignment/>
    </xf>
    <xf numFmtId="0" fontId="0" fillId="0" borderId="0" xfId="0" applyFont="1" applyFill="1" applyAlignment="1">
      <alignment/>
    </xf>
    <xf numFmtId="0" fontId="0" fillId="0" borderId="10" xfId="0" applyFont="1" applyFill="1" applyBorder="1" applyAlignment="1">
      <alignment/>
    </xf>
    <xf numFmtId="0" fontId="5" fillId="0" borderId="11" xfId="0" applyFont="1" applyFill="1" applyBorder="1" applyAlignment="1">
      <alignment horizontal="left" wrapText="1"/>
    </xf>
    <xf numFmtId="0" fontId="40" fillId="0" borderId="11" xfId="0" applyFont="1" applyFill="1" applyBorder="1" applyAlignment="1">
      <alignment horizontal="left" wrapText="1"/>
    </xf>
    <xf numFmtId="0" fontId="40" fillId="0" borderId="0" xfId="0" applyFont="1" applyFill="1" applyBorder="1" applyAlignment="1">
      <alignment horizontal="left" wrapText="1"/>
    </xf>
    <xf numFmtId="0" fontId="40" fillId="0" borderId="10" xfId="0" applyFont="1" applyFill="1" applyBorder="1" applyAlignment="1">
      <alignment horizontal="left" wrapText="1"/>
    </xf>
    <xf numFmtId="0" fontId="5" fillId="0" borderId="11" xfId="0" applyFont="1" applyFill="1" applyBorder="1" applyAlignment="1">
      <alignment horizontal="left"/>
    </xf>
    <xf numFmtId="0" fontId="5" fillId="0" borderId="0" xfId="0" applyFont="1" applyFill="1" applyBorder="1" applyAlignment="1">
      <alignment horizontal="left"/>
    </xf>
    <xf numFmtId="0" fontId="2" fillId="0" borderId="10" xfId="0" applyFont="1" applyFill="1" applyBorder="1" applyAlignment="1">
      <alignment horizontal="center"/>
    </xf>
    <xf numFmtId="0" fontId="42" fillId="0" borderId="11" xfId="0" applyFont="1" applyFill="1" applyBorder="1" applyAlignment="1">
      <alignment horizontal="left" wrapText="1"/>
    </xf>
    <xf numFmtId="0" fontId="42" fillId="0" borderId="0" xfId="0" applyFont="1" applyFill="1" applyBorder="1" applyAlignment="1">
      <alignment horizontal="left" wrapText="1"/>
    </xf>
    <xf numFmtId="0" fontId="3" fillId="0" borderId="0" xfId="0" applyFont="1" applyFill="1" applyBorder="1" applyAlignment="1">
      <alignment horizontal="left" wrapText="1"/>
    </xf>
    <xf numFmtId="0" fontId="3" fillId="0" borderId="10" xfId="0" applyFont="1" applyFill="1" applyBorder="1" applyAlignment="1">
      <alignment horizontal="left" wrapText="1"/>
    </xf>
    <xf numFmtId="0" fontId="3" fillId="0" borderId="11" xfId="0" applyFont="1" applyFill="1" applyBorder="1" applyAlignment="1">
      <alignment/>
    </xf>
    <xf numFmtId="0" fontId="3" fillId="0" borderId="0" xfId="0" applyFont="1" applyFill="1" applyBorder="1" applyAlignment="1">
      <alignment/>
    </xf>
    <xf numFmtId="0" fontId="0" fillId="0" borderId="0" xfId="0" applyFill="1" applyBorder="1" applyAlignment="1">
      <alignment/>
    </xf>
    <xf numFmtId="0" fontId="0" fillId="0" borderId="0" xfId="0" applyFill="1" applyBorder="1" applyAlignment="1">
      <alignment horizontal="center"/>
    </xf>
    <xf numFmtId="0" fontId="0" fillId="0" borderId="10" xfId="0" applyFill="1" applyBorder="1" applyAlignment="1">
      <alignment horizontal="center"/>
    </xf>
    <xf numFmtId="0" fontId="46" fillId="0" borderId="0" xfId="0" applyFont="1" applyFill="1" applyBorder="1" applyAlignment="1">
      <alignment/>
    </xf>
    <xf numFmtId="0" fontId="36" fillId="0" borderId="0" xfId="0" applyFont="1" applyFill="1" applyBorder="1" applyAlignment="1">
      <alignment/>
    </xf>
    <xf numFmtId="0" fontId="6" fillId="0" borderId="0" xfId="0" applyFont="1" applyFill="1" applyBorder="1" applyAlignment="1">
      <alignment wrapText="1"/>
    </xf>
    <xf numFmtId="0" fontId="27" fillId="0" borderId="11" xfId="0" applyFont="1" applyFill="1" applyBorder="1" applyAlignment="1">
      <alignment/>
    </xf>
    <xf numFmtId="0" fontId="27" fillId="0" borderId="0" xfId="0" applyFont="1" applyFill="1" applyBorder="1" applyAlignment="1">
      <alignment/>
    </xf>
    <xf numFmtId="0" fontId="27" fillId="0" borderId="0" xfId="0" applyFont="1" applyFill="1" applyBorder="1" applyAlignment="1">
      <alignment horizontal="center"/>
    </xf>
    <xf numFmtId="0" fontId="27" fillId="34" borderId="12" xfId="0" applyFont="1" applyFill="1" applyBorder="1" applyAlignment="1">
      <alignment/>
    </xf>
    <xf numFmtId="0" fontId="27" fillId="34" borderId="12" xfId="0" applyFont="1" applyFill="1" applyBorder="1" applyAlignment="1">
      <alignment horizontal="center"/>
    </xf>
    <xf numFmtId="0" fontId="27" fillId="34" borderId="13" xfId="0" applyFont="1" applyFill="1" applyBorder="1" applyAlignment="1">
      <alignment/>
    </xf>
    <xf numFmtId="0" fontId="27" fillId="0" borderId="10" xfId="0" applyFont="1" applyFill="1" applyBorder="1" applyAlignment="1">
      <alignment horizontal="center"/>
    </xf>
    <xf numFmtId="0" fontId="27" fillId="34" borderId="14" xfId="0" applyFont="1" applyFill="1" applyBorder="1" applyAlignment="1">
      <alignment horizontal="center"/>
    </xf>
    <xf numFmtId="3" fontId="18" fillId="0" borderId="14" xfId="0" applyNumberFormat="1" applyFont="1" applyFill="1" applyBorder="1" applyAlignment="1">
      <alignment horizontal="center" vertical="top"/>
    </xf>
    <xf numFmtId="0" fontId="27" fillId="34" borderId="0" xfId="0" applyFont="1" applyFill="1" applyBorder="1" applyAlignment="1">
      <alignment/>
    </xf>
    <xf numFmtId="0" fontId="27" fillId="34" borderId="0" xfId="0" applyFont="1" applyFill="1" applyBorder="1" applyAlignment="1">
      <alignment horizontal="center"/>
    </xf>
    <xf numFmtId="0" fontId="27" fillId="34" borderId="11" xfId="0" applyFont="1" applyFill="1" applyBorder="1" applyAlignment="1">
      <alignment/>
    </xf>
    <xf numFmtId="0" fontId="27" fillId="34" borderId="10" xfId="0" applyFont="1" applyFill="1" applyBorder="1" applyAlignment="1">
      <alignment horizontal="center"/>
    </xf>
    <xf numFmtId="0" fontId="0" fillId="0" borderId="0" xfId="0" applyFont="1" applyAlignment="1">
      <alignment/>
    </xf>
    <xf numFmtId="0" fontId="0" fillId="33" borderId="0" xfId="51" applyFill="1" applyAlignment="1">
      <alignment vertical="top"/>
      <protection/>
    </xf>
    <xf numFmtId="0" fontId="0" fillId="36" borderId="0" xfId="51" applyFill="1" applyAlignment="1">
      <alignment vertical="top"/>
      <protection/>
    </xf>
    <xf numFmtId="0" fontId="0" fillId="0" borderId="15" xfId="0" applyBorder="1" applyAlignment="1">
      <alignment/>
    </xf>
    <xf numFmtId="0" fontId="0" fillId="37" borderId="0" xfId="0" applyFill="1" applyAlignment="1">
      <alignment/>
    </xf>
    <xf numFmtId="0" fontId="20" fillId="36" borderId="0" xfId="0" applyFont="1" applyFill="1" applyBorder="1" applyAlignment="1">
      <alignment wrapText="1"/>
    </xf>
    <xf numFmtId="49" fontId="0" fillId="0" borderId="15" xfId="0" applyNumberFormat="1" applyFont="1" applyBorder="1" applyAlignment="1">
      <alignment/>
    </xf>
    <xf numFmtId="0" fontId="0" fillId="36" borderId="0" xfId="0" applyFill="1" applyBorder="1" applyAlignment="1">
      <alignment/>
    </xf>
    <xf numFmtId="0" fontId="0" fillId="37" borderId="0" xfId="0" applyFill="1" applyBorder="1" applyAlignment="1">
      <alignment/>
    </xf>
    <xf numFmtId="3" fontId="18" fillId="37" borderId="0" xfId="0" applyNumberFormat="1" applyFont="1" applyFill="1" applyBorder="1" applyAlignment="1">
      <alignment horizontal="center" vertical="top"/>
    </xf>
    <xf numFmtId="3" fontId="18" fillId="37" borderId="10" xfId="0" applyNumberFormat="1" applyFont="1" applyFill="1" applyBorder="1" applyAlignment="1">
      <alignment horizontal="center" vertical="top"/>
    </xf>
    <xf numFmtId="0" fontId="20" fillId="36" borderId="0" xfId="0" applyFont="1" applyFill="1" applyBorder="1" applyAlignment="1">
      <alignment horizontal="left" wrapText="1"/>
    </xf>
    <xf numFmtId="0" fontId="18" fillId="0" borderId="16" xfId="0" applyFont="1" applyFill="1" applyBorder="1" applyAlignment="1">
      <alignment horizontal="left" vertical="top" wrapText="1"/>
    </xf>
    <xf numFmtId="0" fontId="0" fillId="36" borderId="0" xfId="51" applyFill="1" applyBorder="1" applyAlignment="1">
      <alignment vertical="top"/>
      <protection/>
    </xf>
    <xf numFmtId="0" fontId="2" fillId="36" borderId="0" xfId="51" applyFont="1" applyFill="1" applyAlignment="1">
      <alignment vertical="top"/>
      <protection/>
    </xf>
    <xf numFmtId="0" fontId="46" fillId="36" borderId="0" xfId="51" applyFont="1" applyFill="1" applyAlignment="1">
      <alignment vertical="top"/>
      <protection/>
    </xf>
    <xf numFmtId="0" fontId="0" fillId="0" borderId="15" xfId="0" applyFont="1" applyBorder="1" applyAlignment="1">
      <alignment/>
    </xf>
    <xf numFmtId="0" fontId="0" fillId="36" borderId="0" xfId="51" applyFill="1" applyBorder="1" applyAlignment="1">
      <alignment vertical="top" wrapText="1"/>
      <protection/>
    </xf>
    <xf numFmtId="0" fontId="20" fillId="36" borderId="0" xfId="51" applyFont="1" applyFill="1" applyAlignment="1">
      <alignment vertical="top" wrapText="1"/>
      <protection/>
    </xf>
    <xf numFmtId="0" fontId="20" fillId="36" borderId="0" xfId="51" applyFont="1" applyFill="1" applyBorder="1" applyAlignment="1">
      <alignment vertical="top" wrapText="1"/>
      <protection/>
    </xf>
    <xf numFmtId="0" fontId="20" fillId="36" borderId="0" xfId="0" applyFont="1" applyFill="1" applyBorder="1" applyAlignment="1">
      <alignment/>
    </xf>
    <xf numFmtId="0" fontId="20" fillId="36" borderId="0" xfId="50" applyFont="1" applyFill="1" applyBorder="1" applyAlignment="1">
      <alignment wrapText="1"/>
      <protection/>
    </xf>
    <xf numFmtId="0" fontId="20" fillId="36" borderId="0" xfId="51" applyFont="1" applyFill="1" applyBorder="1" applyAlignment="1">
      <alignment wrapText="1"/>
      <protection/>
    </xf>
    <xf numFmtId="0" fontId="0" fillId="37" borderId="0" xfId="0" applyFill="1" applyBorder="1" applyAlignment="1">
      <alignment/>
    </xf>
    <xf numFmtId="0" fontId="4" fillId="37" borderId="0" xfId="0" applyFont="1" applyFill="1" applyBorder="1" applyAlignment="1">
      <alignment horizontal="left"/>
    </xf>
    <xf numFmtId="0" fontId="2" fillId="37" borderId="0" xfId="0" applyFont="1" applyFill="1" applyBorder="1" applyAlignment="1">
      <alignment horizontal="center"/>
    </xf>
    <xf numFmtId="0" fontId="0" fillId="37" borderId="0" xfId="0" applyFill="1" applyBorder="1" applyAlignment="1">
      <alignment horizontal="center"/>
    </xf>
    <xf numFmtId="0" fontId="25" fillId="37" borderId="0" xfId="0" applyFont="1" applyFill="1" applyBorder="1" applyAlignment="1">
      <alignment wrapText="1"/>
    </xf>
    <xf numFmtId="0" fontId="0" fillId="37" borderId="0" xfId="0" applyFill="1" applyBorder="1" applyAlignment="1">
      <alignment wrapText="1"/>
    </xf>
    <xf numFmtId="0" fontId="12" fillId="37" borderId="0" xfId="0" applyFont="1" applyFill="1" applyBorder="1" applyAlignment="1">
      <alignment horizontal="left" vertical="center" wrapText="1"/>
    </xf>
    <xf numFmtId="0" fontId="12" fillId="37" borderId="0" xfId="0" applyFont="1" applyFill="1" applyBorder="1" applyAlignment="1">
      <alignment horizontal="left"/>
    </xf>
    <xf numFmtId="0" fontId="4" fillId="37" borderId="0" xfId="0" applyFont="1" applyFill="1" applyBorder="1" applyAlignment="1">
      <alignment horizontal="left" indent="3"/>
    </xf>
    <xf numFmtId="0" fontId="18" fillId="37" borderId="0" xfId="0" applyFont="1" applyFill="1" applyBorder="1" applyAlignment="1">
      <alignment vertical="top"/>
    </xf>
    <xf numFmtId="0" fontId="18" fillId="37" borderId="0" xfId="0" applyFont="1" applyFill="1" applyAlignment="1">
      <alignment/>
    </xf>
    <xf numFmtId="0" fontId="18" fillId="36" borderId="0" xfId="0" applyFont="1" applyFill="1" applyAlignment="1">
      <alignment/>
    </xf>
    <xf numFmtId="0" fontId="20" fillId="37" borderId="0" xfId="0" applyFont="1" applyFill="1" applyAlignment="1">
      <alignment/>
    </xf>
    <xf numFmtId="0" fontId="20" fillId="37" borderId="0" xfId="0" applyFont="1" applyFill="1" applyBorder="1" applyAlignment="1">
      <alignment horizontal="left" vertical="top" wrapText="1"/>
    </xf>
    <xf numFmtId="0" fontId="20" fillId="36" borderId="0" xfId="0" applyFont="1" applyFill="1" applyAlignment="1">
      <alignment/>
    </xf>
    <xf numFmtId="0" fontId="0" fillId="37" borderId="17" xfId="0" applyFill="1" applyBorder="1" applyAlignment="1">
      <alignment/>
    </xf>
    <xf numFmtId="0" fontId="18" fillId="37" borderId="18" xfId="0" applyFont="1" applyFill="1" applyBorder="1" applyAlignment="1">
      <alignment vertical="top"/>
    </xf>
    <xf numFmtId="0" fontId="0" fillId="37" borderId="18" xfId="0" applyFill="1" applyBorder="1" applyAlignment="1">
      <alignment/>
    </xf>
    <xf numFmtId="0" fontId="20" fillId="37" borderId="0" xfId="51" applyFont="1" applyFill="1" applyBorder="1" applyAlignment="1">
      <alignment vertical="top" wrapText="1"/>
      <protection/>
    </xf>
    <xf numFmtId="0" fontId="20" fillId="37" borderId="0" xfId="51" applyFont="1" applyFill="1" applyBorder="1" applyAlignment="1">
      <alignment horizontal="left" vertical="top" wrapText="1"/>
      <protection/>
    </xf>
    <xf numFmtId="0" fontId="20" fillId="37" borderId="17" xfId="51" applyFont="1" applyFill="1" applyBorder="1" applyAlignment="1">
      <alignment vertical="top" wrapText="1"/>
      <protection/>
    </xf>
    <xf numFmtId="0" fontId="20" fillId="37" borderId="17" xfId="51" applyFont="1" applyFill="1" applyBorder="1" applyAlignment="1" applyProtection="1">
      <alignment vertical="top" wrapText="1"/>
      <protection locked="0"/>
    </xf>
    <xf numFmtId="0" fontId="20" fillId="37" borderId="18" xfId="51" applyFont="1" applyFill="1" applyBorder="1" applyAlignment="1" applyProtection="1">
      <alignment vertical="top" wrapText="1"/>
      <protection locked="0"/>
    </xf>
    <xf numFmtId="0" fontId="20" fillId="37" borderId="18" xfId="51" applyFont="1" applyFill="1" applyBorder="1" applyAlignment="1">
      <alignment vertical="top" wrapText="1"/>
      <protection/>
    </xf>
    <xf numFmtId="0" fontId="18" fillId="37" borderId="18" xfId="0" applyFont="1" applyFill="1" applyBorder="1" applyAlignment="1">
      <alignment/>
    </xf>
    <xf numFmtId="0" fontId="108" fillId="37" borderId="0" xfId="0" applyFont="1" applyFill="1" applyBorder="1" applyAlignment="1">
      <alignment horizontal="left" vertical="top" wrapText="1"/>
    </xf>
    <xf numFmtId="0" fontId="0" fillId="37" borderId="12" xfId="0" applyFill="1" applyBorder="1" applyAlignment="1">
      <alignment vertical="top"/>
    </xf>
    <xf numFmtId="0" fontId="18" fillId="37" borderId="0" xfId="51" applyFont="1" applyFill="1" applyBorder="1" applyAlignment="1">
      <alignment vertical="top" wrapText="1"/>
      <protection/>
    </xf>
    <xf numFmtId="0" fontId="0" fillId="37" borderId="0" xfId="51" applyFill="1" applyBorder="1" applyAlignment="1">
      <alignment vertical="top" wrapText="1"/>
      <protection/>
    </xf>
    <xf numFmtId="0" fontId="18" fillId="37" borderId="12" xfId="51" applyFont="1" applyFill="1" applyBorder="1" applyAlignment="1">
      <alignment vertical="top" wrapText="1"/>
      <protection/>
    </xf>
    <xf numFmtId="0" fontId="0" fillId="37" borderId="12" xfId="51" applyFill="1" applyBorder="1" applyAlignment="1">
      <alignment vertical="top" wrapText="1"/>
      <protection/>
    </xf>
    <xf numFmtId="0" fontId="48" fillId="37" borderId="0" xfId="51" applyFont="1" applyFill="1" applyBorder="1" applyAlignment="1">
      <alignment horizontal="left" vertical="top" wrapText="1"/>
      <protection/>
    </xf>
    <xf numFmtId="0" fontId="0" fillId="36" borderId="0" xfId="0" applyFont="1" applyFill="1" applyAlignment="1">
      <alignment vertical="top" wrapText="1"/>
    </xf>
    <xf numFmtId="0" fontId="20" fillId="37" borderId="0" xfId="0" applyFont="1" applyFill="1" applyBorder="1" applyAlignment="1">
      <alignment vertical="top" wrapText="1"/>
    </xf>
    <xf numFmtId="0" fontId="0" fillId="36" borderId="0" xfId="0" applyFill="1" applyAlignment="1">
      <alignment vertical="top" wrapText="1"/>
    </xf>
    <xf numFmtId="0" fontId="20" fillId="36" borderId="0" xfId="0" applyFont="1" applyFill="1" applyBorder="1" applyAlignment="1">
      <alignment vertical="top" wrapText="1"/>
    </xf>
    <xf numFmtId="0" fontId="20" fillId="37" borderId="0" xfId="0" applyFont="1" applyFill="1" applyBorder="1" applyAlignment="1" applyProtection="1">
      <alignment vertical="top" wrapText="1"/>
      <protection/>
    </xf>
    <xf numFmtId="0" fontId="20" fillId="37" borderId="19" xfId="50" applyFont="1" applyFill="1" applyBorder="1" applyAlignment="1">
      <alignment vertical="top" wrapText="1"/>
      <protection/>
    </xf>
    <xf numFmtId="0" fontId="20" fillId="37" borderId="0" xfId="0" applyNumberFormat="1" applyFont="1" applyFill="1" applyBorder="1" applyAlignment="1">
      <alignment vertical="top" wrapText="1"/>
    </xf>
    <xf numFmtId="0" fontId="20" fillId="37" borderId="18" xfId="0" applyFont="1" applyFill="1" applyBorder="1" applyAlignment="1">
      <alignment horizontal="left" vertical="top" wrapText="1"/>
    </xf>
    <xf numFmtId="0" fontId="20" fillId="34" borderId="17" xfId="0" applyFont="1" applyFill="1" applyBorder="1" applyAlignment="1">
      <alignment vertical="top" wrapText="1"/>
    </xf>
    <xf numFmtId="0" fontId="20" fillId="37" borderId="17" xfId="0" applyFont="1" applyFill="1" applyBorder="1" applyAlignment="1">
      <alignment vertical="top" wrapText="1"/>
    </xf>
    <xf numFmtId="0" fontId="20" fillId="37" borderId="17" xfId="50" applyFont="1" applyFill="1" applyBorder="1" applyAlignment="1">
      <alignment vertical="top" wrapText="1"/>
      <protection/>
    </xf>
    <xf numFmtId="0" fontId="20" fillId="37" borderId="0" xfId="50" applyFont="1" applyFill="1" applyBorder="1" applyAlignment="1">
      <alignment vertical="top" wrapText="1"/>
      <protection/>
    </xf>
    <xf numFmtId="0" fontId="0" fillId="37" borderId="0" xfId="0" applyFill="1" applyAlignment="1">
      <alignment vertical="top" wrapText="1"/>
    </xf>
    <xf numFmtId="0" fontId="15" fillId="38" borderId="20" xfId="0" applyFont="1" applyFill="1" applyBorder="1" applyAlignment="1">
      <alignment horizontal="left" vertical="top" wrapText="1"/>
    </xf>
    <xf numFmtId="0" fontId="34" fillId="0" borderId="20" xfId="0" applyFont="1" applyFill="1" applyBorder="1" applyAlignment="1">
      <alignment horizontal="left" vertical="top" wrapText="1"/>
    </xf>
    <xf numFmtId="3" fontId="18" fillId="0" borderId="21" xfId="0" applyNumberFormat="1" applyFont="1" applyFill="1" applyBorder="1" applyAlignment="1">
      <alignment horizontal="center" vertical="top" wrapText="1"/>
    </xf>
    <xf numFmtId="3" fontId="18" fillId="0" borderId="21" xfId="0" applyNumberFormat="1" applyFont="1" applyFill="1" applyBorder="1" applyAlignment="1">
      <alignment horizontal="center" vertical="top"/>
    </xf>
    <xf numFmtId="3" fontId="18" fillId="0" borderId="22" xfId="0" applyNumberFormat="1" applyFont="1" applyFill="1" applyBorder="1" applyAlignment="1">
      <alignment horizontal="center" vertical="top"/>
    </xf>
    <xf numFmtId="0" fontId="0" fillId="34" borderId="23" xfId="0" applyFont="1" applyFill="1" applyBorder="1" applyAlignment="1">
      <alignment horizontal="left" vertical="top" wrapText="1"/>
    </xf>
    <xf numFmtId="0" fontId="0" fillId="34" borderId="24" xfId="0" applyFont="1" applyFill="1" applyBorder="1" applyAlignment="1">
      <alignment horizontal="left" vertical="top"/>
    </xf>
    <xf numFmtId="0" fontId="0" fillId="0" borderId="24" xfId="0" applyFont="1" applyFill="1" applyBorder="1" applyAlignment="1">
      <alignment horizontal="left" vertical="top"/>
    </xf>
    <xf numFmtId="0" fontId="0" fillId="34" borderId="24" xfId="0" applyFont="1" applyFill="1" applyBorder="1" applyAlignment="1">
      <alignment horizontal="left" vertical="top" wrapText="1"/>
    </xf>
    <xf numFmtId="0" fontId="0" fillId="34" borderId="25" xfId="0" applyFont="1" applyFill="1" applyBorder="1" applyAlignment="1">
      <alignment horizontal="left" vertical="top"/>
    </xf>
    <xf numFmtId="0" fontId="18" fillId="34" borderId="26" xfId="0" applyFont="1" applyFill="1" applyBorder="1" applyAlignment="1">
      <alignment horizontal="left" vertical="top"/>
    </xf>
    <xf numFmtId="0" fontId="0" fillId="34" borderId="24" xfId="0" applyFont="1" applyFill="1" applyBorder="1" applyAlignment="1">
      <alignment horizontal="left" vertical="top"/>
    </xf>
    <xf numFmtId="0" fontId="12" fillId="37" borderId="0" xfId="0" applyFont="1" applyFill="1" applyBorder="1" applyAlignment="1">
      <alignment vertical="top"/>
    </xf>
    <xf numFmtId="3" fontId="0" fillId="37" borderId="0" xfId="0" applyNumberFormat="1" applyFont="1" applyFill="1" applyBorder="1" applyAlignment="1">
      <alignment horizontal="center" vertical="top"/>
    </xf>
    <xf numFmtId="0" fontId="15" fillId="0" borderId="27" xfId="0" applyFont="1" applyFill="1" applyBorder="1" applyAlignment="1">
      <alignment horizontal="left" vertical="top"/>
    </xf>
    <xf numFmtId="3" fontId="15" fillId="0" borderId="21" xfId="0" applyNumberFormat="1" applyFont="1" applyFill="1" applyBorder="1" applyAlignment="1">
      <alignment horizontal="left" vertical="top"/>
    </xf>
    <xf numFmtId="3" fontId="15" fillId="0" borderId="22" xfId="0" applyNumberFormat="1" applyFont="1" applyFill="1" applyBorder="1" applyAlignment="1">
      <alignment horizontal="left" vertical="top"/>
    </xf>
    <xf numFmtId="0" fontId="38" fillId="0" borderId="28" xfId="0" applyFont="1" applyFill="1" applyBorder="1" applyAlignment="1">
      <alignment horizontal="left" vertical="top" wrapText="1"/>
    </xf>
    <xf numFmtId="3" fontId="18" fillId="38" borderId="21" xfId="0" applyNumberFormat="1" applyFont="1" applyFill="1" applyBorder="1" applyAlignment="1">
      <alignment horizontal="center" vertical="top" wrapText="1"/>
    </xf>
    <xf numFmtId="3" fontId="18" fillId="38" borderId="22" xfId="0" applyNumberFormat="1" applyFont="1" applyFill="1" applyBorder="1" applyAlignment="1">
      <alignment horizontal="center" vertical="top" wrapText="1"/>
    </xf>
    <xf numFmtId="0" fontId="15" fillId="0" borderId="20" xfId="0" applyFont="1" applyFill="1" applyBorder="1" applyAlignment="1">
      <alignment horizontal="left" vertical="top"/>
    </xf>
    <xf numFmtId="0" fontId="0" fillId="0" borderId="27" xfId="0" applyFont="1" applyFill="1" applyBorder="1" applyAlignment="1">
      <alignment horizontal="left" vertical="top" wrapText="1"/>
    </xf>
    <xf numFmtId="3" fontId="0" fillId="0" borderId="29" xfId="0" applyNumberFormat="1" applyFont="1" applyFill="1" applyBorder="1" applyAlignment="1" applyProtection="1">
      <alignment horizontal="right" vertical="top"/>
      <protection locked="0"/>
    </xf>
    <xf numFmtId="3" fontId="0" fillId="0" borderId="30" xfId="0" applyNumberFormat="1" applyFill="1" applyBorder="1" applyAlignment="1" applyProtection="1">
      <alignment horizontal="right" vertical="top"/>
      <protection locked="0"/>
    </xf>
    <xf numFmtId="3" fontId="18" fillId="39" borderId="31" xfId="0" applyNumberFormat="1" applyFont="1" applyFill="1" applyBorder="1" applyAlignment="1" applyProtection="1">
      <alignment horizontal="right" vertical="top"/>
      <protection locked="0"/>
    </xf>
    <xf numFmtId="0" fontId="0" fillId="0" borderId="11" xfId="0" applyFont="1" applyFill="1" applyBorder="1" applyAlignment="1">
      <alignment horizontal="left" vertical="top"/>
    </xf>
    <xf numFmtId="3" fontId="19" fillId="0" borderId="32" xfId="0" applyNumberFormat="1" applyFont="1" applyBorder="1" applyAlignment="1" applyProtection="1">
      <alignment horizontal="right" vertical="top"/>
      <protection locked="0"/>
    </xf>
    <xf numFmtId="3" fontId="19" fillId="0" borderId="33" xfId="0" applyNumberFormat="1" applyFont="1" applyBorder="1" applyAlignment="1" applyProtection="1">
      <alignment horizontal="right" vertical="top"/>
      <protection locked="0"/>
    </xf>
    <xf numFmtId="3" fontId="17" fillId="39" borderId="34" xfId="0" applyNumberFormat="1" applyFont="1" applyFill="1" applyBorder="1" applyAlignment="1" applyProtection="1">
      <alignment horizontal="right" vertical="top"/>
      <protection locked="0"/>
    </xf>
    <xf numFmtId="0" fontId="0" fillId="0" borderId="24" xfId="0" applyFont="1" applyFill="1" applyBorder="1" applyAlignment="1">
      <alignment horizontal="left" vertical="top"/>
    </xf>
    <xf numFmtId="3" fontId="0" fillId="0" borderId="32" xfId="0" applyNumberFormat="1" applyBorder="1" applyAlignment="1" applyProtection="1">
      <alignment horizontal="right" vertical="top"/>
      <protection locked="0"/>
    </xf>
    <xf numFmtId="3" fontId="0" fillId="0" borderId="33" xfId="0" applyNumberFormat="1" applyBorder="1" applyAlignment="1" applyProtection="1">
      <alignment horizontal="right" vertical="top"/>
      <protection locked="0"/>
    </xf>
    <xf numFmtId="3" fontId="18" fillId="39" borderId="34" xfId="0" applyNumberFormat="1" applyFont="1" applyFill="1" applyBorder="1" applyAlignment="1" applyProtection="1">
      <alignment horizontal="right" vertical="top"/>
      <protection locked="0"/>
    </xf>
    <xf numFmtId="0" fontId="0" fillId="0" borderId="35" xfId="0" applyFont="1" applyFill="1" applyBorder="1" applyAlignment="1">
      <alignment horizontal="left" vertical="top"/>
    </xf>
    <xf numFmtId="3" fontId="0" fillId="0" borderId="36" xfId="0" applyNumberFormat="1" applyBorder="1" applyAlignment="1" applyProtection="1">
      <alignment horizontal="right" vertical="top"/>
      <protection locked="0"/>
    </xf>
    <xf numFmtId="3" fontId="0" fillId="0" borderId="37" xfId="0" applyNumberFormat="1" applyBorder="1" applyAlignment="1" applyProtection="1">
      <alignment horizontal="right" vertical="top"/>
      <protection locked="0"/>
    </xf>
    <xf numFmtId="3" fontId="18" fillId="39" borderId="38" xfId="0" applyNumberFormat="1" applyFont="1" applyFill="1" applyBorder="1" applyAlignment="1" applyProtection="1">
      <alignment horizontal="right" vertical="top"/>
      <protection locked="0"/>
    </xf>
    <xf numFmtId="0" fontId="18" fillId="34" borderId="39" xfId="0" applyFont="1" applyFill="1" applyBorder="1" applyAlignment="1">
      <alignment horizontal="left" vertical="top" wrapText="1"/>
    </xf>
    <xf numFmtId="0" fontId="18" fillId="0" borderId="39" xfId="0" applyFont="1" applyFill="1" applyBorder="1" applyAlignment="1">
      <alignment vertical="top" wrapText="1"/>
    </xf>
    <xf numFmtId="0" fontId="0" fillId="0" borderId="28" xfId="0" applyFont="1" applyFill="1" applyBorder="1" applyAlignment="1">
      <alignment vertical="top" wrapText="1"/>
    </xf>
    <xf numFmtId="0" fontId="19" fillId="0" borderId="28" xfId="0" applyFont="1" applyFill="1" applyBorder="1" applyAlignment="1">
      <alignment vertical="top" wrapText="1"/>
    </xf>
    <xf numFmtId="0" fontId="19" fillId="0" borderId="40" xfId="0" applyFont="1" applyFill="1" applyBorder="1" applyAlignment="1">
      <alignment vertical="top" wrapText="1"/>
    </xf>
    <xf numFmtId="0" fontId="0" fillId="37" borderId="0" xfId="0" applyFill="1" applyAlignment="1">
      <alignment vertical="top"/>
    </xf>
    <xf numFmtId="3" fontId="0" fillId="37" borderId="0" xfId="0" applyNumberFormat="1" applyFill="1" applyAlignment="1">
      <alignment horizontal="center" vertical="top"/>
    </xf>
    <xf numFmtId="0" fontId="0" fillId="0" borderId="15" xfId="50" applyFont="1" applyFill="1" applyBorder="1" applyAlignment="1">
      <alignment vertical="top" wrapText="1"/>
      <protection/>
    </xf>
    <xf numFmtId="0" fontId="0" fillId="35" borderId="0" xfId="0" applyFill="1" applyAlignment="1">
      <alignment vertical="top"/>
    </xf>
    <xf numFmtId="3" fontId="2" fillId="34" borderId="0" xfId="0" applyNumberFormat="1" applyFont="1" applyFill="1" applyAlignment="1">
      <alignment horizontal="center" vertical="top"/>
    </xf>
    <xf numFmtId="3" fontId="3" fillId="34" borderId="0" xfId="0" applyNumberFormat="1" applyFont="1" applyFill="1" applyAlignment="1">
      <alignment vertical="top"/>
    </xf>
    <xf numFmtId="0" fontId="16" fillId="35" borderId="0" xfId="0" applyFont="1" applyFill="1" applyAlignment="1">
      <alignment horizontal="left" vertical="top"/>
    </xf>
    <xf numFmtId="0" fontId="3" fillId="34" borderId="0" xfId="0" applyFont="1" applyFill="1" applyAlignment="1">
      <alignment vertical="top"/>
    </xf>
    <xf numFmtId="3" fontId="4" fillId="34" borderId="0" xfId="0" applyNumberFormat="1" applyFont="1" applyFill="1" applyAlignment="1">
      <alignment horizontal="left" vertical="top"/>
    </xf>
    <xf numFmtId="0" fontId="16" fillId="35" borderId="11" xfId="0" applyFont="1" applyFill="1" applyBorder="1" applyAlignment="1">
      <alignment horizontal="left" vertical="top"/>
    </xf>
    <xf numFmtId="0" fontId="16" fillId="35" borderId="0" xfId="0" applyFont="1" applyFill="1" applyBorder="1" applyAlignment="1">
      <alignment horizontal="left" vertical="top"/>
    </xf>
    <xf numFmtId="0" fontId="0" fillId="35" borderId="0" xfId="0" applyFill="1" applyBorder="1" applyAlignment="1">
      <alignment vertical="top"/>
    </xf>
    <xf numFmtId="0" fontId="43" fillId="33" borderId="0" xfId="0" applyFont="1" applyFill="1" applyBorder="1" applyAlignment="1">
      <alignment vertical="top"/>
    </xf>
    <xf numFmtId="0" fontId="16" fillId="33" borderId="0" xfId="0" applyFont="1" applyFill="1" applyBorder="1" applyAlignment="1">
      <alignment horizontal="left" vertical="top"/>
    </xf>
    <xf numFmtId="0" fontId="0" fillId="33" borderId="0" xfId="0" applyFill="1" applyAlignment="1">
      <alignment vertical="top"/>
    </xf>
    <xf numFmtId="0" fontId="0" fillId="33" borderId="0" xfId="0" applyFill="1" applyBorder="1" applyAlignment="1">
      <alignment vertical="top"/>
    </xf>
    <xf numFmtId="0" fontId="3" fillId="34" borderId="12" xfId="0" applyFont="1" applyFill="1" applyBorder="1" applyAlignment="1">
      <alignment vertical="top"/>
    </xf>
    <xf numFmtId="0" fontId="3" fillId="34" borderId="0" xfId="0" applyFont="1" applyFill="1" applyBorder="1" applyAlignment="1">
      <alignment vertical="top"/>
    </xf>
    <xf numFmtId="0" fontId="2" fillId="34" borderId="0" xfId="0" applyFont="1" applyFill="1" applyBorder="1" applyAlignment="1">
      <alignment horizontal="center" vertical="top"/>
    </xf>
    <xf numFmtId="0" fontId="2" fillId="34" borderId="12" xfId="0" applyFont="1" applyFill="1" applyBorder="1" applyAlignment="1">
      <alignment horizontal="center" vertical="top"/>
    </xf>
    <xf numFmtId="0" fontId="0" fillId="33" borderId="0" xfId="0" applyFill="1" applyBorder="1" applyAlignment="1">
      <alignment horizontal="left" vertical="top"/>
    </xf>
    <xf numFmtId="0" fontId="11" fillId="33" borderId="11" xfId="0" applyFont="1" applyFill="1" applyBorder="1" applyAlignment="1" applyProtection="1">
      <alignment vertical="top"/>
      <protection/>
    </xf>
    <xf numFmtId="0" fontId="11" fillId="33" borderId="0" xfId="0" applyFont="1" applyFill="1" applyBorder="1" applyAlignment="1" applyProtection="1">
      <alignment horizontal="left" vertical="top"/>
      <protection locked="0"/>
    </xf>
    <xf numFmtId="0" fontId="11" fillId="33" borderId="10" xfId="0" applyFont="1" applyFill="1" applyBorder="1" applyAlignment="1" applyProtection="1">
      <alignment horizontal="left" vertical="top"/>
      <protection locked="0"/>
    </xf>
    <xf numFmtId="0" fontId="3" fillId="33" borderId="11" xfId="0" applyFont="1" applyFill="1" applyBorder="1" applyAlignment="1" applyProtection="1">
      <alignment horizontal="left" vertical="top"/>
      <protection/>
    </xf>
    <xf numFmtId="0" fontId="0" fillId="33" borderId="10" xfId="0" applyFill="1" applyBorder="1" applyAlignment="1">
      <alignment horizontal="left" vertical="top"/>
    </xf>
    <xf numFmtId="0" fontId="12" fillId="0" borderId="0" xfId="0" applyFont="1" applyFill="1" applyBorder="1" applyAlignment="1">
      <alignment horizontal="center" vertical="top"/>
    </xf>
    <xf numFmtId="0" fontId="0" fillId="33" borderId="0" xfId="0" applyFill="1" applyBorder="1" applyAlignment="1">
      <alignment horizontal="center" vertical="top"/>
    </xf>
    <xf numFmtId="0" fontId="12" fillId="0" borderId="0" xfId="0" applyFont="1" applyFill="1" applyBorder="1" applyAlignment="1">
      <alignment horizontal="left" vertical="top" wrapText="1"/>
    </xf>
    <xf numFmtId="0" fontId="13" fillId="0" borderId="0" xfId="0" applyFont="1" applyFill="1" applyBorder="1" applyAlignment="1">
      <alignment horizontal="center" vertical="top" wrapText="1"/>
    </xf>
    <xf numFmtId="3" fontId="12" fillId="0" borderId="0" xfId="0" applyNumberFormat="1" applyFont="1" applyFill="1" applyBorder="1" applyAlignment="1">
      <alignment horizontal="center" vertical="top"/>
    </xf>
    <xf numFmtId="3" fontId="18" fillId="0" borderId="0" xfId="0" applyNumberFormat="1" applyFont="1" applyFill="1" applyBorder="1" applyAlignment="1">
      <alignment horizontal="center" vertical="top"/>
    </xf>
    <xf numFmtId="0" fontId="109" fillId="33" borderId="0" xfId="0" applyFont="1" applyFill="1" applyBorder="1" applyAlignment="1">
      <alignment horizontal="left" vertical="top"/>
    </xf>
    <xf numFmtId="0" fontId="17" fillId="40" borderId="0" xfId="0" applyFont="1" applyFill="1" applyBorder="1" applyAlignment="1">
      <alignment horizontal="right" vertical="top" wrapText="1"/>
    </xf>
    <xf numFmtId="3" fontId="13" fillId="40" borderId="0" xfId="0" applyNumberFormat="1" applyFont="1" applyFill="1" applyBorder="1" applyAlignment="1">
      <alignment horizontal="left" vertical="top" wrapText="1"/>
    </xf>
    <xf numFmtId="3" fontId="12" fillId="40" borderId="15" xfId="0" applyNumberFormat="1" applyFont="1" applyFill="1" applyBorder="1" applyAlignment="1" applyProtection="1">
      <alignment horizontal="center" vertical="top"/>
      <protection locked="0"/>
    </xf>
    <xf numFmtId="0" fontId="17" fillId="0" borderId="0" xfId="0" applyFont="1" applyFill="1" applyBorder="1" applyAlignment="1">
      <alignment horizontal="right" vertical="top" wrapText="1"/>
    </xf>
    <xf numFmtId="3" fontId="13" fillId="0" borderId="0" xfId="0" applyNumberFormat="1" applyFont="1" applyFill="1" applyBorder="1" applyAlignment="1">
      <alignment horizontal="left" vertical="top" wrapText="1"/>
    </xf>
    <xf numFmtId="3" fontId="12" fillId="0" borderId="15" xfId="0" applyNumberFormat="1" applyFont="1" applyFill="1" applyBorder="1" applyAlignment="1" applyProtection="1">
      <alignment horizontal="center" vertical="top"/>
      <protection locked="0"/>
    </xf>
    <xf numFmtId="0" fontId="16" fillId="36" borderId="0" xfId="0" applyFont="1" applyFill="1" applyBorder="1" applyAlignment="1">
      <alignment horizontal="left" vertical="top"/>
    </xf>
    <xf numFmtId="0" fontId="0" fillId="36" borderId="0" xfId="0" applyFill="1" applyBorder="1" applyAlignment="1">
      <alignment vertical="top"/>
    </xf>
    <xf numFmtId="0" fontId="17" fillId="37" borderId="0" xfId="0" applyFont="1" applyFill="1" applyBorder="1" applyAlignment="1">
      <alignment horizontal="right" vertical="top" wrapText="1"/>
    </xf>
    <xf numFmtId="0" fontId="17" fillId="36" borderId="0" xfId="0" applyFont="1" applyFill="1" applyBorder="1" applyAlignment="1">
      <alignment horizontal="right" vertical="top" wrapText="1"/>
    </xf>
    <xf numFmtId="3" fontId="13" fillId="36" borderId="0" xfId="0" applyNumberFormat="1" applyFont="1" applyFill="1" applyBorder="1" applyAlignment="1">
      <alignment horizontal="left" vertical="top" wrapText="1"/>
    </xf>
    <xf numFmtId="3" fontId="12" fillId="36" borderId="0" xfId="0" applyNumberFormat="1" applyFont="1" applyFill="1" applyBorder="1" applyAlignment="1" applyProtection="1">
      <alignment horizontal="center" vertical="top"/>
      <protection locked="0"/>
    </xf>
    <xf numFmtId="3" fontId="18" fillId="36" borderId="0" xfId="0" applyNumberFormat="1" applyFont="1" applyFill="1" applyBorder="1" applyAlignment="1">
      <alignment horizontal="center" vertical="top"/>
    </xf>
    <xf numFmtId="0" fontId="6" fillId="37" borderId="0" xfId="0" applyFont="1" applyFill="1" applyBorder="1" applyAlignment="1">
      <alignment horizontal="center" vertical="top" wrapText="1"/>
    </xf>
    <xf numFmtId="0" fontId="0" fillId="33" borderId="0" xfId="0" applyFill="1" applyAlignment="1">
      <alignment horizontal="left" vertical="top"/>
    </xf>
    <xf numFmtId="0" fontId="0" fillId="36" borderId="0" xfId="0" applyFill="1" applyAlignment="1">
      <alignment horizontal="left" vertical="top"/>
    </xf>
    <xf numFmtId="0" fontId="0" fillId="36" borderId="0" xfId="0" applyFill="1" applyAlignment="1">
      <alignment vertical="top"/>
    </xf>
    <xf numFmtId="0" fontId="16" fillId="33" borderId="0" xfId="0" applyFont="1" applyFill="1" applyAlignment="1">
      <alignment horizontal="left" vertical="top"/>
    </xf>
    <xf numFmtId="0" fontId="110" fillId="33" borderId="0" xfId="0" applyFont="1" applyFill="1" applyAlignment="1">
      <alignment horizontal="left" vertical="top"/>
    </xf>
    <xf numFmtId="0" fontId="0" fillId="33" borderId="0" xfId="0" applyFill="1" applyAlignment="1">
      <alignment horizontal="left" vertical="top" wrapText="1"/>
    </xf>
    <xf numFmtId="0" fontId="0" fillId="33" borderId="0" xfId="0" applyFill="1" applyAlignment="1">
      <alignment vertical="top" wrapText="1"/>
    </xf>
    <xf numFmtId="0" fontId="16" fillId="33" borderId="0" xfId="0" applyFont="1" applyFill="1" applyAlignment="1">
      <alignment horizontal="left" vertical="top"/>
    </xf>
    <xf numFmtId="3" fontId="0" fillId="33" borderId="0" xfId="0" applyNumberFormat="1" applyFill="1" applyAlignment="1">
      <alignment horizontal="center" vertical="top"/>
    </xf>
    <xf numFmtId="0" fontId="0" fillId="35" borderId="18" xfId="0" applyFill="1" applyBorder="1" applyAlignment="1">
      <alignment vertical="top"/>
    </xf>
    <xf numFmtId="0" fontId="18" fillId="34" borderId="11" xfId="0" applyFont="1" applyFill="1" applyBorder="1" applyAlignment="1">
      <alignment vertical="top"/>
    </xf>
    <xf numFmtId="3" fontId="18" fillId="39" borderId="41" xfId="0" applyNumberFormat="1" applyFont="1" applyFill="1" applyBorder="1" applyAlignment="1" applyProtection="1">
      <alignment horizontal="right" vertical="top"/>
      <protection locked="0"/>
    </xf>
    <xf numFmtId="3" fontId="0" fillId="34" borderId="42" xfId="0" applyNumberFormat="1" applyFont="1" applyFill="1" applyBorder="1" applyAlignment="1" applyProtection="1">
      <alignment horizontal="right" vertical="top"/>
      <protection locked="0"/>
    </xf>
    <xf numFmtId="3" fontId="0" fillId="34" borderId="43" xfId="0" applyNumberFormat="1" applyFont="1" applyFill="1" applyBorder="1" applyAlignment="1" applyProtection="1">
      <alignment horizontal="right" vertical="top"/>
      <protection locked="0"/>
    </xf>
    <xf numFmtId="3" fontId="18" fillId="39" borderId="44" xfId="0" applyNumberFormat="1" applyFont="1" applyFill="1" applyBorder="1" applyAlignment="1" applyProtection="1">
      <alignment horizontal="right" vertical="top"/>
      <protection locked="0"/>
    </xf>
    <xf numFmtId="3" fontId="0" fillId="34" borderId="32" xfId="0" applyNumberFormat="1" applyFont="1" applyFill="1" applyBorder="1" applyAlignment="1" applyProtection="1">
      <alignment horizontal="right" vertical="top"/>
      <protection locked="0"/>
    </xf>
    <xf numFmtId="3" fontId="0" fillId="34" borderId="33" xfId="0" applyNumberFormat="1" applyFont="1" applyFill="1" applyBorder="1" applyAlignment="1" applyProtection="1">
      <alignment horizontal="right" vertical="top"/>
      <protection locked="0"/>
    </xf>
    <xf numFmtId="3" fontId="0" fillId="34" borderId="32" xfId="0" applyNumberFormat="1" applyFont="1" applyFill="1" applyBorder="1" applyAlignment="1" applyProtection="1">
      <alignment horizontal="right" vertical="top"/>
      <protection locked="0"/>
    </xf>
    <xf numFmtId="3" fontId="0" fillId="34" borderId="33" xfId="0" applyNumberFormat="1" applyFont="1" applyFill="1" applyBorder="1" applyAlignment="1" applyProtection="1">
      <alignment horizontal="right" vertical="top"/>
      <protection locked="0"/>
    </xf>
    <xf numFmtId="0" fontId="0" fillId="34" borderId="24" xfId="0" applyFont="1" applyFill="1" applyBorder="1" applyAlignment="1">
      <alignment vertical="top"/>
    </xf>
    <xf numFmtId="0" fontId="0" fillId="34" borderId="25" xfId="0" applyFont="1" applyFill="1" applyBorder="1" applyAlignment="1">
      <alignment vertical="top"/>
    </xf>
    <xf numFmtId="0" fontId="0" fillId="33" borderId="0" xfId="0" applyFont="1" applyFill="1" applyBorder="1" applyAlignment="1">
      <alignment vertical="top"/>
    </xf>
    <xf numFmtId="0" fontId="0" fillId="33" borderId="10" xfId="0" applyFont="1" applyFill="1" applyBorder="1" applyAlignment="1">
      <alignment vertical="top"/>
    </xf>
    <xf numFmtId="0" fontId="18" fillId="0" borderId="45" xfId="0" applyFont="1" applyFill="1" applyBorder="1" applyAlignment="1">
      <alignment vertical="top"/>
    </xf>
    <xf numFmtId="3" fontId="18" fillId="39" borderId="46" xfId="0" applyNumberFormat="1" applyFont="1" applyFill="1" applyBorder="1" applyAlignment="1" applyProtection="1">
      <alignment horizontal="right" vertical="top"/>
      <protection locked="0"/>
    </xf>
    <xf numFmtId="0" fontId="0" fillId="33" borderId="10" xfId="0" applyFill="1" applyBorder="1" applyAlignment="1">
      <alignment vertical="top"/>
    </xf>
    <xf numFmtId="3" fontId="17" fillId="34" borderId="47" xfId="0" applyNumberFormat="1" applyFont="1" applyFill="1" applyBorder="1" applyAlignment="1" applyProtection="1">
      <alignment horizontal="right" vertical="top"/>
      <protection locked="0"/>
    </xf>
    <xf numFmtId="0" fontId="17" fillId="33" borderId="0" xfId="0" applyFont="1" applyFill="1" applyBorder="1" applyAlignment="1">
      <alignment vertical="top"/>
    </xf>
    <xf numFmtId="0" fontId="17" fillId="33" borderId="0" xfId="0" applyFont="1" applyFill="1" applyAlignment="1">
      <alignment vertical="top"/>
    </xf>
    <xf numFmtId="0" fontId="18" fillId="34" borderId="20" xfId="0" applyFont="1" applyFill="1" applyBorder="1" applyAlignment="1">
      <alignment vertical="top"/>
    </xf>
    <xf numFmtId="3" fontId="18" fillId="34" borderId="21" xfId="0" applyNumberFormat="1" applyFont="1" applyFill="1" applyBorder="1" applyAlignment="1">
      <alignment horizontal="center" vertical="top"/>
    </xf>
    <xf numFmtId="3" fontId="18" fillId="34" borderId="22" xfId="0" applyNumberFormat="1" applyFont="1" applyFill="1" applyBorder="1" applyAlignment="1">
      <alignment horizontal="center" vertical="top"/>
    </xf>
    <xf numFmtId="0" fontId="0" fillId="34" borderId="48" xfId="0" applyFont="1" applyFill="1" applyBorder="1" applyAlignment="1">
      <alignment vertical="top"/>
    </xf>
    <xf numFmtId="3" fontId="0" fillId="34" borderId="49" xfId="0" applyNumberFormat="1" applyFont="1" applyFill="1" applyBorder="1" applyAlignment="1" applyProtection="1">
      <alignment horizontal="right" vertical="top"/>
      <protection locked="0"/>
    </xf>
    <xf numFmtId="3" fontId="0" fillId="34" borderId="50" xfId="0" applyNumberFormat="1" applyFont="1" applyFill="1" applyBorder="1" applyAlignment="1" applyProtection="1">
      <alignment horizontal="right" vertical="top"/>
      <protection locked="0"/>
    </xf>
    <xf numFmtId="3" fontId="18" fillId="39" borderId="51" xfId="0" applyNumberFormat="1" applyFont="1" applyFill="1" applyBorder="1" applyAlignment="1" applyProtection="1">
      <alignment horizontal="right" vertical="top"/>
      <protection locked="0"/>
    </xf>
    <xf numFmtId="0" fontId="0" fillId="0" borderId="24" xfId="0" applyFont="1" applyFill="1" applyBorder="1" applyAlignment="1">
      <alignment vertical="top"/>
    </xf>
    <xf numFmtId="0" fontId="0" fillId="37" borderId="24" xfId="0" applyFont="1" applyFill="1" applyBorder="1" applyAlignment="1">
      <alignment vertical="top"/>
    </xf>
    <xf numFmtId="0" fontId="0" fillId="37" borderId="25" xfId="0" applyFont="1" applyFill="1" applyBorder="1" applyAlignment="1">
      <alignment vertical="top"/>
    </xf>
    <xf numFmtId="0" fontId="18" fillId="34" borderId="52" xfId="0" applyFont="1" applyFill="1" applyBorder="1" applyAlignment="1">
      <alignment vertical="top"/>
    </xf>
    <xf numFmtId="3" fontId="18" fillId="39" borderId="16" xfId="0" applyNumberFormat="1" applyFont="1" applyFill="1" applyBorder="1" applyAlignment="1" applyProtection="1">
      <alignment horizontal="right" vertical="top"/>
      <protection locked="0"/>
    </xf>
    <xf numFmtId="3" fontId="18" fillId="39" borderId="53" xfId="0" applyNumberFormat="1" applyFont="1" applyFill="1" applyBorder="1" applyAlignment="1" applyProtection="1">
      <alignment horizontal="right" vertical="top"/>
      <protection locked="0"/>
    </xf>
    <xf numFmtId="3" fontId="18" fillId="39" borderId="54" xfId="0" applyNumberFormat="1" applyFont="1" applyFill="1" applyBorder="1" applyAlignment="1" applyProtection="1">
      <alignment horizontal="right" vertical="top"/>
      <protection locked="0"/>
    </xf>
    <xf numFmtId="0" fontId="4" fillId="34" borderId="40" xfId="0" applyFont="1" applyFill="1" applyBorder="1" applyAlignment="1">
      <alignment vertical="top"/>
    </xf>
    <xf numFmtId="3" fontId="19" fillId="34" borderId="36" xfId="0" applyNumberFormat="1" applyFont="1" applyFill="1" applyBorder="1" applyAlignment="1" applyProtection="1">
      <alignment horizontal="right" vertical="top"/>
      <protection locked="0"/>
    </xf>
    <xf numFmtId="3" fontId="19" fillId="34" borderId="37" xfId="0" applyNumberFormat="1" applyFont="1" applyFill="1" applyBorder="1" applyAlignment="1" applyProtection="1">
      <alignment horizontal="right" vertical="top"/>
      <protection locked="0"/>
    </xf>
    <xf numFmtId="3" fontId="17" fillId="39" borderId="38" xfId="0" applyNumberFormat="1" applyFont="1" applyFill="1" applyBorder="1" applyAlignment="1" applyProtection="1">
      <alignment horizontal="right" vertical="top"/>
      <protection locked="0"/>
    </xf>
    <xf numFmtId="0" fontId="26" fillId="0" borderId="20" xfId="0" applyFont="1" applyFill="1" applyBorder="1" applyAlignment="1">
      <alignment horizontal="center" vertical="top"/>
    </xf>
    <xf numFmtId="0" fontId="0" fillId="0" borderId="48" xfId="0" applyFont="1" applyFill="1" applyBorder="1" applyAlignment="1">
      <alignment vertical="top"/>
    </xf>
    <xf numFmtId="3" fontId="0" fillId="34" borderId="55" xfId="0" applyNumberFormat="1" applyFont="1" applyFill="1" applyBorder="1" applyAlignment="1" applyProtection="1">
      <alignment horizontal="right" vertical="top"/>
      <protection locked="0"/>
    </xf>
    <xf numFmtId="3" fontId="0" fillId="34" borderId="11" xfId="0" applyNumberFormat="1" applyFont="1" applyFill="1" applyBorder="1" applyAlignment="1" applyProtection="1">
      <alignment horizontal="right" vertical="top"/>
      <protection locked="0"/>
    </xf>
    <xf numFmtId="3" fontId="18" fillId="39" borderId="56" xfId="0" applyNumberFormat="1" applyFont="1" applyFill="1" applyBorder="1" applyAlignment="1" applyProtection="1">
      <alignment horizontal="right" vertical="top"/>
      <protection locked="0"/>
    </xf>
    <xf numFmtId="3" fontId="18" fillId="39" borderId="57" xfId="0" applyNumberFormat="1" applyFont="1" applyFill="1" applyBorder="1" applyAlignment="1" applyProtection="1">
      <alignment horizontal="right" vertical="top"/>
      <protection locked="0"/>
    </xf>
    <xf numFmtId="0" fontId="20" fillId="37" borderId="0" xfId="0" applyFont="1" applyFill="1" applyAlignment="1">
      <alignment horizontal="left" vertical="top" wrapText="1"/>
    </xf>
    <xf numFmtId="3" fontId="20" fillId="37" borderId="0" xfId="0" applyNumberFormat="1" applyFont="1" applyFill="1" applyAlignment="1">
      <alignment horizontal="left" vertical="top" wrapText="1"/>
    </xf>
    <xf numFmtId="0" fontId="26" fillId="34" borderId="11" xfId="0" applyFont="1" applyFill="1" applyBorder="1" applyAlignment="1">
      <alignment horizontal="center" vertical="top"/>
    </xf>
    <xf numFmtId="3" fontId="0" fillId="34" borderId="29" xfId="0" applyNumberFormat="1" applyFont="1" applyFill="1" applyBorder="1" applyAlignment="1" applyProtection="1">
      <alignment horizontal="right" vertical="top"/>
      <protection locked="0"/>
    </xf>
    <xf numFmtId="3" fontId="0" fillId="34" borderId="30" xfId="0" applyNumberFormat="1" applyFont="1" applyFill="1" applyBorder="1" applyAlignment="1" applyProtection="1">
      <alignment horizontal="right" vertical="top"/>
      <protection locked="0"/>
    </xf>
    <xf numFmtId="0" fontId="0" fillId="0" borderId="25" xfId="0" applyFont="1" applyFill="1" applyBorder="1" applyAlignment="1">
      <alignment vertical="top"/>
    </xf>
    <xf numFmtId="3" fontId="0" fillId="34" borderId="58" xfId="0" applyNumberFormat="1" applyFont="1" applyFill="1" applyBorder="1" applyAlignment="1" applyProtection="1">
      <alignment horizontal="right" vertical="top"/>
      <protection locked="0"/>
    </xf>
    <xf numFmtId="3" fontId="0" fillId="34" borderId="59" xfId="0" applyNumberFormat="1" applyFont="1" applyFill="1" applyBorder="1" applyAlignment="1" applyProtection="1">
      <alignment horizontal="right" vertical="top"/>
      <protection locked="0"/>
    </xf>
    <xf numFmtId="3" fontId="18" fillId="39" borderId="60" xfId="0" applyNumberFormat="1" applyFont="1" applyFill="1" applyBorder="1" applyAlignment="1" applyProtection="1">
      <alignment horizontal="right" vertical="top"/>
      <protection locked="0"/>
    </xf>
    <xf numFmtId="0" fontId="18" fillId="34" borderId="40" xfId="0" applyFont="1" applyFill="1" applyBorder="1" applyAlignment="1">
      <alignment vertical="top"/>
    </xf>
    <xf numFmtId="3" fontId="18" fillId="39" borderId="61" xfId="0" applyNumberFormat="1" applyFont="1" applyFill="1" applyBorder="1" applyAlignment="1" applyProtection="1">
      <alignment horizontal="right" vertical="top"/>
      <protection locked="0"/>
    </xf>
    <xf numFmtId="3" fontId="18" fillId="39" borderId="40" xfId="0" applyNumberFormat="1" applyFont="1" applyFill="1" applyBorder="1" applyAlignment="1" applyProtection="1">
      <alignment horizontal="right" vertical="top"/>
      <protection locked="0"/>
    </xf>
    <xf numFmtId="3" fontId="19" fillId="37" borderId="36" xfId="0" applyNumberFormat="1" applyFont="1" applyFill="1" applyBorder="1" applyAlignment="1" applyProtection="1">
      <alignment horizontal="right" vertical="top"/>
      <protection locked="0"/>
    </xf>
    <xf numFmtId="3" fontId="19" fillId="37" borderId="37" xfId="0" applyNumberFormat="1" applyFont="1" applyFill="1" applyBorder="1" applyAlignment="1" applyProtection="1">
      <alignment horizontal="right" vertical="top"/>
      <protection locked="0"/>
    </xf>
    <xf numFmtId="0" fontId="0" fillId="33" borderId="0" xfId="0" applyFont="1" applyFill="1" applyAlignment="1">
      <alignment vertical="top"/>
    </xf>
    <xf numFmtId="0" fontId="19" fillId="37" borderId="28" xfId="0" applyFont="1" applyFill="1" applyBorder="1" applyAlignment="1">
      <alignment horizontal="left" vertical="top" indent="2"/>
    </xf>
    <xf numFmtId="0" fontId="4" fillId="37" borderId="40" xfId="0" applyFont="1" applyFill="1" applyBorder="1" applyAlignment="1">
      <alignment horizontal="left" vertical="top" indent="2"/>
    </xf>
    <xf numFmtId="0" fontId="0" fillId="34" borderId="35" xfId="0" applyFont="1" applyFill="1" applyBorder="1" applyAlignment="1">
      <alignment horizontal="left" vertical="top" indent="2"/>
    </xf>
    <xf numFmtId="0" fontId="0" fillId="35" borderId="0" xfId="0" applyFont="1" applyFill="1" applyAlignment="1">
      <alignment vertical="top"/>
    </xf>
    <xf numFmtId="0" fontId="27" fillId="34" borderId="0" xfId="0" applyFont="1" applyFill="1" applyAlignment="1">
      <alignment vertical="top"/>
    </xf>
    <xf numFmtId="3" fontId="28" fillId="34" borderId="0" xfId="0" applyNumberFormat="1" applyFont="1" applyFill="1" applyAlignment="1">
      <alignment horizontal="center" vertical="top"/>
    </xf>
    <xf numFmtId="0" fontId="16" fillId="35" borderId="0" xfId="0" applyFont="1" applyFill="1" applyBorder="1" applyAlignment="1">
      <alignment vertical="top"/>
    </xf>
    <xf numFmtId="0" fontId="29" fillId="34" borderId="0" xfId="0" applyFont="1" applyFill="1" applyAlignment="1">
      <alignment vertical="top"/>
    </xf>
    <xf numFmtId="3" fontId="27" fillId="34" borderId="0" xfId="0" applyNumberFormat="1" applyFont="1" applyFill="1" applyAlignment="1">
      <alignment horizontal="center" vertical="top"/>
    </xf>
    <xf numFmtId="3" fontId="30" fillId="34" borderId="0" xfId="0" applyNumberFormat="1" applyFont="1" applyFill="1" applyAlignment="1">
      <alignment horizontal="left" vertical="top"/>
    </xf>
    <xf numFmtId="0" fontId="0" fillId="35" borderId="18" xfId="0" applyFont="1" applyFill="1" applyBorder="1" applyAlignment="1">
      <alignment vertical="top"/>
    </xf>
    <xf numFmtId="0" fontId="16" fillId="35" borderId="18" xfId="0" applyFont="1" applyFill="1" applyBorder="1" applyAlignment="1">
      <alignment vertical="top"/>
    </xf>
    <xf numFmtId="0" fontId="44" fillId="33" borderId="0" xfId="0" applyFont="1" applyFill="1" applyAlignment="1">
      <alignment vertical="top"/>
    </xf>
    <xf numFmtId="0" fontId="9" fillId="34" borderId="11" xfId="0" applyFont="1" applyFill="1" applyBorder="1" applyAlignment="1">
      <alignment vertical="top"/>
    </xf>
    <xf numFmtId="3" fontId="18" fillId="34" borderId="0" xfId="0" applyNumberFormat="1" applyFont="1" applyFill="1" applyBorder="1" applyAlignment="1">
      <alignment horizontal="center" vertical="top" wrapText="1"/>
    </xf>
    <xf numFmtId="3" fontId="0" fillId="34" borderId="22" xfId="0" applyNumberFormat="1" applyFont="1" applyFill="1" applyBorder="1" applyAlignment="1" applyProtection="1">
      <alignment horizontal="right" vertical="top"/>
      <protection locked="0"/>
    </xf>
    <xf numFmtId="0" fontId="2" fillId="33" borderId="0" xfId="0" applyFont="1" applyFill="1" applyAlignment="1">
      <alignment vertical="top"/>
    </xf>
    <xf numFmtId="0" fontId="0" fillId="37" borderId="0" xfId="0" applyFont="1" applyFill="1" applyBorder="1" applyAlignment="1">
      <alignment horizontal="left" vertical="top" wrapText="1"/>
    </xf>
    <xf numFmtId="0" fontId="0" fillId="37" borderId="0" xfId="0" applyFill="1" applyBorder="1" applyAlignment="1">
      <alignment vertical="top"/>
    </xf>
    <xf numFmtId="3" fontId="0" fillId="37" borderId="0" xfId="0" applyNumberFormat="1" applyFont="1" applyFill="1" applyBorder="1" applyAlignment="1" applyProtection="1">
      <alignment horizontal="right" vertical="top"/>
      <protection locked="0"/>
    </xf>
    <xf numFmtId="3" fontId="12" fillId="37" borderId="0" xfId="0" applyNumberFormat="1" applyFont="1" applyFill="1" applyBorder="1" applyAlignment="1" applyProtection="1">
      <alignment horizontal="center" vertical="top"/>
      <protection locked="0"/>
    </xf>
    <xf numFmtId="0" fontId="44" fillId="36" borderId="0" xfId="0" applyFont="1" applyFill="1" applyBorder="1" applyAlignment="1">
      <alignment vertical="top"/>
    </xf>
    <xf numFmtId="0" fontId="2" fillId="36" borderId="0" xfId="0" applyFont="1" applyFill="1" applyBorder="1" applyAlignment="1">
      <alignment vertical="top"/>
    </xf>
    <xf numFmtId="3" fontId="17" fillId="34" borderId="10" xfId="0" applyNumberFormat="1" applyFont="1" applyFill="1" applyBorder="1" applyAlignment="1">
      <alignment horizontal="center" vertical="top" wrapText="1"/>
    </xf>
    <xf numFmtId="0" fontId="0" fillId="34" borderId="39" xfId="0" applyFont="1" applyFill="1" applyBorder="1" applyAlignment="1">
      <alignment horizontal="left" vertical="top" wrapText="1"/>
    </xf>
    <xf numFmtId="3" fontId="0" fillId="34" borderId="62" xfId="0" applyNumberFormat="1" applyFont="1" applyFill="1" applyBorder="1" applyAlignment="1" applyProtection="1">
      <alignment horizontal="right" vertical="top"/>
      <protection locked="0"/>
    </xf>
    <xf numFmtId="3" fontId="0" fillId="34" borderId="63" xfId="0" applyNumberFormat="1" applyFont="1" applyFill="1" applyBorder="1" applyAlignment="1" applyProtection="1">
      <alignment horizontal="right" vertical="top"/>
      <protection locked="0"/>
    </xf>
    <xf numFmtId="3" fontId="18" fillId="39" borderId="64" xfId="0" applyNumberFormat="1" applyFont="1" applyFill="1" applyBorder="1" applyAlignment="1" applyProtection="1">
      <alignment horizontal="right" vertical="top"/>
      <protection locked="0"/>
    </xf>
    <xf numFmtId="3" fontId="0" fillId="34" borderId="65" xfId="0" applyNumberFormat="1" applyFont="1" applyFill="1" applyBorder="1" applyAlignment="1" applyProtection="1">
      <alignment horizontal="right" vertical="top"/>
      <protection locked="0"/>
    </xf>
    <xf numFmtId="3" fontId="0" fillId="35" borderId="27" xfId="0" applyNumberFormat="1" applyFont="1" applyFill="1" applyBorder="1" applyAlignment="1" applyProtection="1">
      <alignment horizontal="right" vertical="top"/>
      <protection locked="0"/>
    </xf>
    <xf numFmtId="3" fontId="0" fillId="35" borderId="66" xfId="0" applyNumberFormat="1" applyFont="1" applyFill="1" applyBorder="1" applyAlignment="1" applyProtection="1">
      <alignment horizontal="right" vertical="top"/>
      <protection locked="0"/>
    </xf>
    <xf numFmtId="3" fontId="18" fillId="34" borderId="67" xfId="0" applyNumberFormat="1" applyFont="1" applyFill="1" applyBorder="1" applyAlignment="1" applyProtection="1">
      <alignment horizontal="right" vertical="top"/>
      <protection locked="0"/>
    </xf>
    <xf numFmtId="3" fontId="0" fillId="35" borderId="39" xfId="0" applyNumberFormat="1" applyFont="1" applyFill="1" applyBorder="1" applyAlignment="1" applyProtection="1">
      <alignment horizontal="right" vertical="top"/>
      <protection locked="0"/>
    </xf>
    <xf numFmtId="0" fontId="0" fillId="34" borderId="68" xfId="0" applyFont="1" applyFill="1" applyBorder="1" applyAlignment="1">
      <alignment horizontal="left" vertical="top" wrapText="1"/>
    </xf>
    <xf numFmtId="3" fontId="0" fillId="35" borderId="11" xfId="0" applyNumberFormat="1" applyFont="1" applyFill="1" applyBorder="1" applyAlignment="1" applyProtection="1">
      <alignment horizontal="right" vertical="top"/>
      <protection/>
    </xf>
    <xf numFmtId="3" fontId="0" fillId="35" borderId="10" xfId="0" applyNumberFormat="1" applyFont="1" applyFill="1" applyBorder="1" applyAlignment="1" applyProtection="1">
      <alignment horizontal="right" vertical="top"/>
      <protection/>
    </xf>
    <xf numFmtId="3" fontId="0" fillId="34" borderId="69" xfId="0" applyNumberFormat="1" applyFont="1" applyFill="1" applyBorder="1" applyAlignment="1" applyProtection="1">
      <alignment horizontal="right" vertical="top"/>
      <protection locked="0"/>
    </xf>
    <xf numFmtId="3" fontId="0" fillId="35" borderId="40" xfId="0" applyNumberFormat="1" applyFont="1" applyFill="1" applyBorder="1" applyAlignment="1" applyProtection="1">
      <alignment horizontal="right" vertical="top"/>
      <protection/>
    </xf>
    <xf numFmtId="0" fontId="0" fillId="34" borderId="70" xfId="0" applyFont="1" applyFill="1" applyBorder="1" applyAlignment="1">
      <alignment vertical="top"/>
    </xf>
    <xf numFmtId="3" fontId="0" fillId="34" borderId="67" xfId="0" applyNumberFormat="1" applyFont="1" applyFill="1" applyBorder="1" applyAlignment="1" applyProtection="1">
      <alignment horizontal="right" vertical="top"/>
      <protection locked="0"/>
    </xf>
    <xf numFmtId="3" fontId="19" fillId="34" borderId="32" xfId="0" applyNumberFormat="1" applyFont="1" applyFill="1" applyBorder="1" applyAlignment="1" applyProtection="1">
      <alignment horizontal="right" vertical="top"/>
      <protection locked="0"/>
    </xf>
    <xf numFmtId="3" fontId="19" fillId="34" borderId="71" xfId="0" applyNumberFormat="1" applyFont="1" applyFill="1" applyBorder="1" applyAlignment="1" applyProtection="1">
      <alignment horizontal="right" vertical="top"/>
      <protection locked="0"/>
    </xf>
    <xf numFmtId="0" fontId="0" fillId="37" borderId="72" xfId="0" applyFont="1" applyFill="1" applyBorder="1" applyAlignment="1">
      <alignment vertical="top"/>
    </xf>
    <xf numFmtId="3" fontId="0" fillId="34" borderId="25" xfId="0" applyNumberFormat="1" applyFont="1" applyFill="1" applyBorder="1" applyAlignment="1" applyProtection="1">
      <alignment horizontal="right" vertical="top"/>
      <protection locked="0"/>
    </xf>
    <xf numFmtId="3" fontId="0" fillId="35" borderId="73" xfId="0" applyNumberFormat="1" applyFont="1" applyFill="1" applyBorder="1" applyAlignment="1" applyProtection="1">
      <alignment horizontal="right" vertical="top"/>
      <protection/>
    </xf>
    <xf numFmtId="3" fontId="18" fillId="39" borderId="74" xfId="0" applyNumberFormat="1" applyFont="1" applyFill="1" applyBorder="1" applyAlignment="1" applyProtection="1">
      <alignment horizontal="right" vertical="top"/>
      <protection locked="0"/>
    </xf>
    <xf numFmtId="3" fontId="18" fillId="0" borderId="46" xfId="0" applyNumberFormat="1" applyFont="1" applyFill="1" applyBorder="1" applyAlignment="1" applyProtection="1">
      <alignment horizontal="right" vertical="top"/>
      <protection locked="0"/>
    </xf>
    <xf numFmtId="3" fontId="0" fillId="35" borderId="13" xfId="0" applyNumberFormat="1" applyFont="1" applyFill="1" applyBorder="1" applyAlignment="1" applyProtection="1">
      <alignment horizontal="right" vertical="top"/>
      <protection/>
    </xf>
    <xf numFmtId="3" fontId="0" fillId="35" borderId="12" xfId="0" applyNumberFormat="1" applyFont="1" applyFill="1" applyBorder="1" applyAlignment="1" applyProtection="1">
      <alignment horizontal="right" vertical="top"/>
      <protection/>
    </xf>
    <xf numFmtId="3" fontId="0" fillId="34" borderId="36" xfId="0" applyNumberFormat="1" applyFont="1" applyFill="1" applyBorder="1" applyAlignment="1" applyProtection="1">
      <alignment horizontal="right" vertical="top"/>
      <protection locked="0"/>
    </xf>
    <xf numFmtId="0" fontId="44" fillId="36" borderId="0" xfId="0" applyFont="1" applyFill="1" applyAlignment="1">
      <alignment vertical="top"/>
    </xf>
    <xf numFmtId="0" fontId="44" fillId="33" borderId="0" xfId="0" applyFont="1" applyFill="1" applyBorder="1" applyAlignment="1">
      <alignment vertical="top"/>
    </xf>
    <xf numFmtId="0" fontId="2" fillId="33" borderId="0" xfId="0" applyFont="1" applyFill="1" applyBorder="1" applyAlignment="1">
      <alignment vertical="top"/>
    </xf>
    <xf numFmtId="3" fontId="0" fillId="41" borderId="65" xfId="0" applyNumberFormat="1" applyFont="1" applyFill="1" applyBorder="1" applyAlignment="1" applyProtection="1">
      <alignment horizontal="right" vertical="top"/>
      <protection locked="0"/>
    </xf>
    <xf numFmtId="3" fontId="0" fillId="34" borderId="68" xfId="0" applyNumberFormat="1" applyFont="1" applyFill="1" applyBorder="1" applyAlignment="1" applyProtection="1">
      <alignment horizontal="right" vertical="top"/>
      <protection locked="0"/>
    </xf>
    <xf numFmtId="3" fontId="0" fillId="35" borderId="75" xfId="0" applyNumberFormat="1" applyFont="1" applyFill="1" applyBorder="1" applyAlignment="1" applyProtection="1">
      <alignment horizontal="right" vertical="top"/>
      <protection/>
    </xf>
    <xf numFmtId="3" fontId="18" fillId="39" borderId="76" xfId="0" applyNumberFormat="1" applyFont="1" applyFill="1" applyBorder="1" applyAlignment="1" applyProtection="1">
      <alignment horizontal="right" vertical="top"/>
      <protection locked="0"/>
    </xf>
    <xf numFmtId="3" fontId="0" fillId="35" borderId="14" xfId="0" applyNumberFormat="1" applyFont="1" applyFill="1" applyBorder="1" applyAlignment="1" applyProtection="1">
      <alignment horizontal="right" vertical="top"/>
      <protection/>
    </xf>
    <xf numFmtId="3" fontId="18" fillId="0" borderId="61" xfId="0" applyNumberFormat="1" applyFont="1" applyFill="1" applyBorder="1" applyAlignment="1" applyProtection="1">
      <alignment horizontal="right" vertical="top"/>
      <protection locked="0"/>
    </xf>
    <xf numFmtId="3" fontId="18" fillId="34" borderId="77" xfId="0" applyNumberFormat="1" applyFont="1" applyFill="1" applyBorder="1" applyAlignment="1" applyProtection="1">
      <alignment horizontal="right" vertical="top"/>
      <protection locked="0"/>
    </xf>
    <xf numFmtId="0" fontId="2" fillId="37" borderId="0" xfId="0" applyFont="1" applyFill="1" applyBorder="1" applyAlignment="1">
      <alignment vertical="top"/>
    </xf>
    <xf numFmtId="3" fontId="2" fillId="37" borderId="0" xfId="0" applyNumberFormat="1" applyFont="1" applyFill="1" applyAlignment="1">
      <alignment horizontal="center" vertical="top"/>
    </xf>
    <xf numFmtId="0" fontId="9" fillId="33" borderId="0" xfId="0" applyFont="1" applyFill="1" applyAlignment="1">
      <alignment vertical="top"/>
    </xf>
    <xf numFmtId="0" fontId="0" fillId="34" borderId="27" xfId="0" applyFont="1" applyFill="1" applyBorder="1" applyAlignment="1">
      <alignment horizontal="left" vertical="top"/>
    </xf>
    <xf numFmtId="3" fontId="18" fillId="34" borderId="78" xfId="0" applyNumberFormat="1" applyFont="1" applyFill="1" applyBorder="1" applyAlignment="1">
      <alignment horizontal="center" vertical="top"/>
    </xf>
    <xf numFmtId="0" fontId="45" fillId="33" borderId="0" xfId="0" applyFont="1" applyFill="1" applyAlignment="1">
      <alignment vertical="top"/>
    </xf>
    <xf numFmtId="3" fontId="0" fillId="34" borderId="12" xfId="0" applyNumberFormat="1" applyFont="1" applyFill="1" applyBorder="1" applyAlignment="1">
      <alignment horizontal="center" vertical="top"/>
    </xf>
    <xf numFmtId="3" fontId="0" fillId="34" borderId="14" xfId="0" applyNumberFormat="1" applyFont="1" applyFill="1" applyBorder="1" applyAlignment="1">
      <alignment horizontal="right" vertical="top"/>
    </xf>
    <xf numFmtId="0" fontId="16" fillId="33" borderId="0" xfId="0" applyFont="1" applyFill="1" applyAlignment="1">
      <alignment vertical="top"/>
    </xf>
    <xf numFmtId="0" fontId="15" fillId="34" borderId="27" xfId="0" applyFont="1" applyFill="1" applyBorder="1" applyAlignment="1">
      <alignment horizontal="left" vertical="top" wrapText="1"/>
    </xf>
    <xf numFmtId="0" fontId="0" fillId="37" borderId="78" xfId="0" applyFill="1" applyBorder="1" applyAlignment="1">
      <alignment vertical="top"/>
    </xf>
    <xf numFmtId="0" fontId="18" fillId="34" borderId="11" xfId="0" applyFont="1" applyFill="1" applyBorder="1" applyAlignment="1">
      <alignment horizontal="left" vertical="top"/>
    </xf>
    <xf numFmtId="0" fontId="18" fillId="34" borderId="13" xfId="0" applyFont="1" applyFill="1" applyBorder="1" applyAlignment="1">
      <alignment vertical="top"/>
    </xf>
    <xf numFmtId="3" fontId="0" fillId="34" borderId="12" xfId="0" applyNumberFormat="1" applyFont="1" applyFill="1" applyBorder="1" applyAlignment="1">
      <alignment horizontal="center" vertical="top"/>
    </xf>
    <xf numFmtId="3" fontId="0" fillId="34" borderId="14" xfId="0" applyNumberFormat="1" applyFont="1" applyFill="1" applyBorder="1" applyAlignment="1">
      <alignment horizontal="center" vertical="top"/>
    </xf>
    <xf numFmtId="3" fontId="18" fillId="0" borderId="14" xfId="0" applyNumberFormat="1" applyFont="1" applyFill="1" applyBorder="1" applyAlignment="1" applyProtection="1">
      <alignment horizontal="right" vertical="top"/>
      <protection locked="0"/>
    </xf>
    <xf numFmtId="3" fontId="18" fillId="0" borderId="77" xfId="0" applyNumberFormat="1" applyFont="1" applyFill="1" applyBorder="1" applyAlignment="1" applyProtection="1">
      <alignment horizontal="right" vertical="top"/>
      <protection locked="0"/>
    </xf>
    <xf numFmtId="3" fontId="18" fillId="39" borderId="77" xfId="0" applyNumberFormat="1" applyFont="1" applyFill="1" applyBorder="1" applyAlignment="1" applyProtection="1">
      <alignment horizontal="right" vertical="top"/>
      <protection locked="0"/>
    </xf>
    <xf numFmtId="3" fontId="18" fillId="0" borderId="22" xfId="0" applyNumberFormat="1" applyFont="1" applyFill="1" applyBorder="1" applyAlignment="1" applyProtection="1">
      <alignment horizontal="right" vertical="top"/>
      <protection locked="0"/>
    </xf>
    <xf numFmtId="3" fontId="18" fillId="0" borderId="65" xfId="0" applyNumberFormat="1" applyFont="1" applyFill="1" applyBorder="1" applyAlignment="1" applyProtection="1">
      <alignment horizontal="right" vertical="top"/>
      <protection locked="0"/>
    </xf>
    <xf numFmtId="3" fontId="18" fillId="39" borderId="65" xfId="0" applyNumberFormat="1" applyFont="1" applyFill="1" applyBorder="1" applyAlignment="1" applyProtection="1">
      <alignment horizontal="right" vertical="top"/>
      <protection locked="0"/>
    </xf>
    <xf numFmtId="0" fontId="0" fillId="37" borderId="0" xfId="0" applyFont="1" applyFill="1" applyBorder="1" applyAlignment="1">
      <alignment horizontal="center" vertical="top" wrapText="1"/>
    </xf>
    <xf numFmtId="3" fontId="18" fillId="37" borderId="0" xfId="0" applyNumberFormat="1" applyFont="1" applyFill="1" applyBorder="1" applyAlignment="1" applyProtection="1">
      <alignment horizontal="right" vertical="top"/>
      <protection locked="0"/>
    </xf>
    <xf numFmtId="0" fontId="16" fillId="36" borderId="0" xfId="0" applyFont="1" applyFill="1" applyAlignment="1">
      <alignment vertical="top"/>
    </xf>
    <xf numFmtId="0" fontId="18" fillId="34" borderId="13" xfId="0" applyFont="1" applyFill="1" applyBorder="1" applyAlignment="1">
      <alignment horizontal="left" vertical="top"/>
    </xf>
    <xf numFmtId="3" fontId="18" fillId="34" borderId="12" xfId="0" applyNumberFormat="1" applyFont="1" applyFill="1" applyBorder="1" applyAlignment="1">
      <alignment horizontal="center" vertical="top" wrapText="1"/>
    </xf>
    <xf numFmtId="3" fontId="18" fillId="34" borderId="14" xfId="0" applyNumberFormat="1" applyFont="1" applyFill="1" applyBorder="1" applyAlignment="1">
      <alignment horizontal="center" vertical="top"/>
    </xf>
    <xf numFmtId="0" fontId="19" fillId="34" borderId="11" xfId="0" applyFont="1" applyFill="1" applyBorder="1" applyAlignment="1">
      <alignment horizontal="left" vertical="top" wrapText="1" indent="2"/>
    </xf>
    <xf numFmtId="0" fontId="19" fillId="0" borderId="48" xfId="0" applyFont="1" applyFill="1" applyBorder="1" applyAlignment="1">
      <alignment horizontal="left" vertical="top" wrapText="1" indent="2"/>
    </xf>
    <xf numFmtId="0" fontId="0" fillId="34" borderId="40" xfId="0" applyFont="1" applyFill="1" applyBorder="1" applyAlignment="1">
      <alignment horizontal="left" vertical="top" indent="2"/>
    </xf>
    <xf numFmtId="0" fontId="19" fillId="0" borderId="11" xfId="0" applyFont="1" applyFill="1" applyBorder="1" applyAlignment="1">
      <alignment horizontal="left" vertical="top" wrapText="1" indent="2"/>
    </xf>
    <xf numFmtId="0" fontId="19" fillId="0" borderId="79" xfId="0" applyFont="1" applyFill="1" applyBorder="1" applyAlignment="1">
      <alignment horizontal="left" vertical="top" wrapText="1" indent="2"/>
    </xf>
    <xf numFmtId="0" fontId="19" fillId="34" borderId="13" xfId="0" applyFont="1" applyFill="1" applyBorder="1" applyAlignment="1">
      <alignment horizontal="left" vertical="top" indent="2"/>
    </xf>
    <xf numFmtId="0" fontId="0" fillId="34" borderId="0" xfId="51" applyFill="1" applyAlignment="1">
      <alignment vertical="top"/>
      <protection/>
    </xf>
    <xf numFmtId="3" fontId="0" fillId="34" borderId="0" xfId="51" applyNumberFormat="1" applyFont="1" applyFill="1" applyAlignment="1">
      <alignment horizontal="center" vertical="top"/>
      <protection/>
    </xf>
    <xf numFmtId="0" fontId="3" fillId="34" borderId="0" xfId="51" applyFont="1" applyFill="1" applyAlignment="1">
      <alignment vertical="top"/>
      <protection/>
    </xf>
    <xf numFmtId="3" fontId="0" fillId="34" borderId="0" xfId="51" applyNumberFormat="1" applyFont="1" applyFill="1" applyAlignment="1">
      <alignment horizontal="left" vertical="top"/>
      <protection/>
    </xf>
    <xf numFmtId="0" fontId="0" fillId="35" borderId="18" xfId="51" applyFill="1" applyBorder="1" applyAlignment="1">
      <alignment vertical="top"/>
      <protection/>
    </xf>
    <xf numFmtId="0" fontId="46" fillId="35" borderId="18" xfId="51" applyFont="1" applyFill="1" applyBorder="1" applyAlignment="1">
      <alignment vertical="top"/>
      <protection/>
    </xf>
    <xf numFmtId="0" fontId="46" fillId="33" borderId="0" xfId="51" applyFont="1" applyFill="1" applyAlignment="1">
      <alignment vertical="top"/>
      <protection/>
    </xf>
    <xf numFmtId="0" fontId="0" fillId="0" borderId="0" xfId="51" applyAlignment="1">
      <alignment vertical="top"/>
      <protection/>
    </xf>
    <xf numFmtId="0" fontId="18" fillId="34" borderId="11" xfId="51" applyFont="1" applyFill="1" applyBorder="1" applyAlignment="1">
      <alignment vertical="top"/>
      <protection/>
    </xf>
    <xf numFmtId="3" fontId="18" fillId="34" borderId="0" xfId="51" applyNumberFormat="1" applyFont="1" applyFill="1" applyBorder="1" applyAlignment="1">
      <alignment horizontal="center" vertical="top"/>
      <protection/>
    </xf>
    <xf numFmtId="3" fontId="18" fillId="34" borderId="10" xfId="51" applyNumberFormat="1" applyFont="1" applyFill="1" applyBorder="1" applyAlignment="1">
      <alignment horizontal="center" vertical="top"/>
      <protection/>
    </xf>
    <xf numFmtId="0" fontId="0" fillId="0" borderId="80" xfId="51" applyFont="1" applyFill="1" applyBorder="1" applyAlignment="1">
      <alignment vertical="top" wrapText="1"/>
      <protection/>
    </xf>
    <xf numFmtId="3" fontId="0" fillId="42" borderId="81" xfId="51" applyNumberFormat="1" applyFont="1" applyFill="1" applyBorder="1" applyAlignment="1" applyProtection="1">
      <alignment horizontal="right" vertical="top"/>
      <protection locked="0"/>
    </xf>
    <xf numFmtId="3" fontId="18" fillId="39" borderId="34" xfId="51" applyNumberFormat="1" applyFont="1" applyFill="1" applyBorder="1" applyAlignment="1" applyProtection="1">
      <alignment horizontal="right" vertical="top"/>
      <protection locked="0"/>
    </xf>
    <xf numFmtId="3" fontId="19" fillId="35" borderId="15" xfId="51" applyNumberFormat="1" applyFont="1" applyFill="1" applyBorder="1" applyAlignment="1" applyProtection="1">
      <alignment horizontal="right" vertical="top"/>
      <protection locked="0"/>
    </xf>
    <xf numFmtId="3" fontId="19" fillId="0" borderId="42" xfId="51" applyNumberFormat="1" applyFont="1" applyFill="1" applyBorder="1" applyAlignment="1" applyProtection="1">
      <alignment horizontal="right" vertical="top"/>
      <protection locked="0"/>
    </xf>
    <xf numFmtId="3" fontId="18" fillId="39" borderId="44" xfId="51" applyNumberFormat="1" applyFont="1" applyFill="1" applyBorder="1" applyAlignment="1" applyProtection="1">
      <alignment horizontal="right" vertical="top"/>
      <protection locked="0"/>
    </xf>
    <xf numFmtId="0" fontId="0" fillId="0" borderId="11" xfId="51" applyFont="1" applyFill="1" applyBorder="1" applyAlignment="1">
      <alignment vertical="top" wrapText="1"/>
      <protection/>
    </xf>
    <xf numFmtId="3" fontId="19" fillId="0" borderId="32" xfId="51" applyNumberFormat="1" applyFont="1" applyFill="1" applyBorder="1" applyAlignment="1" applyProtection="1">
      <alignment horizontal="right" vertical="top"/>
      <protection locked="0"/>
    </xf>
    <xf numFmtId="3" fontId="0" fillId="0" borderId="33" xfId="51" applyNumberFormat="1" applyFont="1" applyFill="1" applyBorder="1" applyAlignment="1" applyProtection="1">
      <alignment horizontal="right" vertical="top"/>
      <protection locked="0"/>
    </xf>
    <xf numFmtId="3" fontId="0" fillId="0" borderId="43" xfId="51" applyNumberFormat="1" applyFont="1" applyFill="1" applyBorder="1" applyAlignment="1" applyProtection="1">
      <alignment horizontal="right" vertical="top"/>
      <protection locked="0"/>
    </xf>
    <xf numFmtId="3" fontId="0" fillId="0" borderId="37" xfId="51" applyNumberFormat="1" applyFont="1" applyFill="1" applyBorder="1" applyAlignment="1" applyProtection="1">
      <alignment horizontal="right" vertical="top"/>
      <protection locked="0"/>
    </xf>
    <xf numFmtId="3" fontId="18" fillId="39" borderId="31" xfId="51" applyNumberFormat="1" applyFont="1" applyFill="1" applyBorder="1" applyAlignment="1" applyProtection="1">
      <alignment horizontal="right" vertical="top"/>
      <protection locked="0"/>
    </xf>
    <xf numFmtId="3" fontId="19" fillId="0" borderId="61" xfId="51" applyNumberFormat="1" applyFont="1" applyFill="1" applyBorder="1" applyAlignment="1" applyProtection="1">
      <alignment horizontal="right" vertical="top"/>
      <protection locked="0"/>
    </xf>
    <xf numFmtId="3" fontId="0" fillId="0" borderId="59" xfId="51" applyNumberFormat="1" applyFont="1" applyFill="1" applyBorder="1" applyAlignment="1" applyProtection="1">
      <alignment horizontal="right" vertical="top"/>
      <protection locked="0"/>
    </xf>
    <xf numFmtId="0" fontId="18" fillId="0" borderId="26" xfId="51" applyFont="1" applyFill="1" applyBorder="1" applyAlignment="1">
      <alignment vertical="top" wrapText="1"/>
      <protection/>
    </xf>
    <xf numFmtId="3" fontId="18" fillId="39" borderId="82" xfId="51" applyNumberFormat="1" applyFont="1" applyFill="1" applyBorder="1" applyAlignment="1" applyProtection="1">
      <alignment horizontal="right" vertical="top"/>
      <protection locked="0"/>
    </xf>
    <xf numFmtId="0" fontId="18" fillId="0" borderId="15" xfId="51" applyFont="1" applyFill="1" applyBorder="1" applyAlignment="1">
      <alignment vertical="top" wrapText="1"/>
      <protection/>
    </xf>
    <xf numFmtId="3" fontId="18" fillId="39" borderId="83" xfId="51" applyNumberFormat="1" applyFont="1" applyFill="1" applyBorder="1" applyAlignment="1" applyProtection="1">
      <alignment horizontal="right" vertical="top"/>
      <protection locked="0"/>
    </xf>
    <xf numFmtId="3" fontId="18" fillId="37" borderId="0" xfId="51" applyNumberFormat="1" applyFont="1" applyFill="1" applyBorder="1" applyAlignment="1" applyProtection="1">
      <alignment horizontal="right" vertical="top"/>
      <protection locked="0"/>
    </xf>
    <xf numFmtId="0" fontId="0" fillId="0" borderId="84" xfId="51" applyFont="1" applyFill="1" applyBorder="1" applyAlignment="1">
      <alignment horizontal="left" vertical="top" wrapText="1"/>
      <protection/>
    </xf>
    <xf numFmtId="0" fontId="0" fillId="34" borderId="85" xfId="51" applyFont="1" applyFill="1" applyBorder="1" applyAlignment="1">
      <alignment horizontal="left" vertical="top" wrapText="1"/>
      <protection/>
    </xf>
    <xf numFmtId="0" fontId="0" fillId="37" borderId="12" xfId="51" applyFont="1" applyFill="1" applyBorder="1" applyAlignment="1">
      <alignment horizontal="left" vertical="top" wrapText="1"/>
      <protection/>
    </xf>
    <xf numFmtId="3" fontId="0" fillId="37" borderId="12" xfId="51" applyNumberFormat="1" applyFont="1" applyFill="1" applyBorder="1" applyAlignment="1" applyProtection="1">
      <alignment horizontal="right" vertical="top"/>
      <protection locked="0"/>
    </xf>
    <xf numFmtId="0" fontId="0" fillId="0" borderId="39" xfId="51" applyFont="1" applyFill="1" applyBorder="1" applyAlignment="1">
      <alignment vertical="top"/>
      <protection/>
    </xf>
    <xf numFmtId="3" fontId="19" fillId="34" borderId="42" xfId="51" applyNumberFormat="1" applyFont="1" applyFill="1" applyBorder="1" applyAlignment="1" applyProtection="1">
      <alignment horizontal="right" vertical="top"/>
      <protection locked="0"/>
    </xf>
    <xf numFmtId="3" fontId="17" fillId="39" borderId="34" xfId="51" applyNumberFormat="1" applyFont="1" applyFill="1" applyBorder="1" applyAlignment="1" applyProtection="1">
      <alignment horizontal="right" vertical="top"/>
      <protection locked="0"/>
    </xf>
    <xf numFmtId="3" fontId="19" fillId="34" borderId="68" xfId="51" applyNumberFormat="1" applyFont="1" applyFill="1" applyBorder="1" applyAlignment="1" applyProtection="1">
      <alignment horizontal="right" vertical="top"/>
      <protection locked="0"/>
    </xf>
    <xf numFmtId="3" fontId="17" fillId="39" borderId="69" xfId="51" applyNumberFormat="1" applyFont="1" applyFill="1" applyBorder="1" applyAlignment="1" applyProtection="1">
      <alignment horizontal="right" vertical="top"/>
      <protection locked="0"/>
    </xf>
    <xf numFmtId="3" fontId="19" fillId="34" borderId="86" xfId="51" applyNumberFormat="1" applyFont="1" applyFill="1" applyBorder="1" applyAlignment="1" applyProtection="1">
      <alignment horizontal="right" vertical="top"/>
      <protection locked="0"/>
    </xf>
    <xf numFmtId="3" fontId="19" fillId="34" borderId="33" xfId="51" applyNumberFormat="1" applyFont="1" applyFill="1" applyBorder="1" applyAlignment="1" applyProtection="1">
      <alignment horizontal="right" vertical="top"/>
      <protection locked="0"/>
    </xf>
    <xf numFmtId="3" fontId="19" fillId="0" borderId="86" xfId="51" applyNumberFormat="1" applyFont="1" applyFill="1" applyBorder="1" applyAlignment="1" applyProtection="1">
      <alignment horizontal="right" vertical="top"/>
      <protection locked="0"/>
    </xf>
    <xf numFmtId="3" fontId="19" fillId="0" borderId="33" xfId="51" applyNumberFormat="1" applyFont="1" applyFill="1" applyBorder="1" applyAlignment="1" applyProtection="1">
      <alignment horizontal="right" vertical="top"/>
      <protection locked="0"/>
    </xf>
    <xf numFmtId="0" fontId="0" fillId="0" borderId="87" xfId="51" applyFont="1" applyFill="1" applyBorder="1" applyAlignment="1">
      <alignment horizontal="left" vertical="top" wrapText="1"/>
      <protection/>
    </xf>
    <xf numFmtId="3" fontId="19" fillId="0" borderId="0" xfId="51" applyNumberFormat="1" applyFont="1" applyFill="1" applyBorder="1" applyAlignment="1" applyProtection="1">
      <alignment horizontal="right" vertical="top"/>
      <protection locked="0"/>
    </xf>
    <xf numFmtId="3" fontId="19" fillId="0" borderId="88" xfId="51" applyNumberFormat="1" applyFont="1" applyFill="1" applyBorder="1" applyAlignment="1" applyProtection="1">
      <alignment horizontal="right" vertical="top"/>
      <protection locked="0"/>
    </xf>
    <xf numFmtId="0" fontId="18" fillId="0" borderId="40" xfId="51" applyFont="1" applyFill="1" applyBorder="1" applyAlignment="1">
      <alignment vertical="top" wrapText="1"/>
      <protection/>
    </xf>
    <xf numFmtId="3" fontId="18" fillId="39" borderId="89" xfId="51" applyNumberFormat="1" applyFont="1" applyFill="1" applyBorder="1" applyAlignment="1" applyProtection="1">
      <alignment horizontal="right" vertical="top"/>
      <protection locked="0"/>
    </xf>
    <xf numFmtId="3" fontId="18" fillId="39" borderId="53" xfId="51" applyNumberFormat="1" applyFont="1" applyFill="1" applyBorder="1" applyAlignment="1" applyProtection="1">
      <alignment horizontal="right" vertical="top"/>
      <protection locked="0"/>
    </xf>
    <xf numFmtId="3" fontId="18" fillId="39" borderId="54" xfId="51" applyNumberFormat="1" applyFont="1" applyFill="1" applyBorder="1" applyAlignment="1" applyProtection="1">
      <alignment horizontal="right" vertical="top"/>
      <protection locked="0"/>
    </xf>
    <xf numFmtId="0" fontId="18" fillId="34" borderId="27" xfId="51" applyFont="1" applyFill="1" applyBorder="1" applyAlignment="1">
      <alignment vertical="top"/>
      <protection/>
    </xf>
    <xf numFmtId="0" fontId="0" fillId="34" borderId="84" xfId="51" applyFont="1" applyFill="1" applyBorder="1" applyAlignment="1">
      <alignment horizontal="left" vertical="top" wrapText="1"/>
      <protection/>
    </xf>
    <xf numFmtId="0" fontId="0" fillId="37" borderId="0" xfId="51" applyFont="1" applyFill="1" applyBorder="1" applyAlignment="1">
      <alignment horizontal="left" vertical="top" wrapText="1"/>
      <protection/>
    </xf>
    <xf numFmtId="3" fontId="0" fillId="37" borderId="0" xfId="51" applyNumberFormat="1" applyFont="1" applyFill="1" applyBorder="1" applyAlignment="1" applyProtection="1">
      <alignment horizontal="right" vertical="top"/>
      <protection locked="0"/>
    </xf>
    <xf numFmtId="0" fontId="0" fillId="34" borderId="39" xfId="51" applyFont="1" applyFill="1" applyBorder="1" applyAlignment="1">
      <alignment horizontal="left" vertical="top" wrapText="1"/>
      <protection/>
    </xf>
    <xf numFmtId="3" fontId="0" fillId="34" borderId="29" xfId="51" applyNumberFormat="1" applyFont="1" applyFill="1" applyBorder="1" applyAlignment="1" applyProtection="1">
      <alignment horizontal="right" vertical="top"/>
      <protection locked="0"/>
    </xf>
    <xf numFmtId="3" fontId="0" fillId="34" borderId="90" xfId="51" applyNumberFormat="1" applyFont="1" applyFill="1" applyBorder="1" applyAlignment="1" applyProtection="1">
      <alignment horizontal="right" vertical="top"/>
      <protection locked="0"/>
    </xf>
    <xf numFmtId="3" fontId="0" fillId="34" borderId="49" xfId="51" applyNumberFormat="1" applyFont="1" applyFill="1" applyBorder="1" applyAlignment="1" applyProtection="1">
      <alignment horizontal="right" vertical="top"/>
      <protection locked="0"/>
    </xf>
    <xf numFmtId="3" fontId="0" fillId="34" borderId="55" xfId="51" applyNumberFormat="1" applyFont="1" applyFill="1" applyBorder="1" applyAlignment="1" applyProtection="1">
      <alignment horizontal="right" vertical="top"/>
      <protection locked="0"/>
    </xf>
    <xf numFmtId="0" fontId="0" fillId="0" borderId="0" xfId="51" applyFill="1" applyAlignment="1">
      <alignment vertical="top"/>
      <protection/>
    </xf>
    <xf numFmtId="0" fontId="0" fillId="34" borderId="24" xfId="51" applyFont="1" applyFill="1" applyBorder="1" applyAlignment="1">
      <alignment horizontal="left" vertical="top" wrapText="1"/>
      <protection/>
    </xf>
    <xf numFmtId="0" fontId="0" fillId="34" borderId="87" xfId="51" applyFont="1" applyFill="1" applyBorder="1" applyAlignment="1">
      <alignment horizontal="left" vertical="top" wrapText="1"/>
      <protection/>
    </xf>
    <xf numFmtId="3" fontId="18" fillId="39" borderId="60" xfId="51" applyNumberFormat="1" applyFont="1" applyFill="1" applyBorder="1" applyAlignment="1" applyProtection="1">
      <alignment horizontal="right" vertical="top"/>
      <protection locked="0"/>
    </xf>
    <xf numFmtId="3" fontId="18" fillId="39" borderId="91" xfId="51" applyNumberFormat="1" applyFont="1" applyFill="1" applyBorder="1" applyAlignment="1" applyProtection="1">
      <alignment horizontal="right" vertical="top"/>
      <protection locked="0"/>
    </xf>
    <xf numFmtId="3" fontId="18" fillId="39" borderId="92" xfId="51" applyNumberFormat="1" applyFont="1" applyFill="1" applyBorder="1" applyAlignment="1" applyProtection="1">
      <alignment horizontal="right" vertical="top"/>
      <protection locked="0"/>
    </xf>
    <xf numFmtId="3" fontId="18" fillId="39" borderId="46" xfId="51" applyNumberFormat="1" applyFont="1" applyFill="1" applyBorder="1" applyAlignment="1" applyProtection="1">
      <alignment horizontal="right" vertical="top"/>
      <protection locked="0"/>
    </xf>
    <xf numFmtId="0" fontId="17" fillId="34" borderId="11" xfId="51" applyFont="1" applyFill="1" applyBorder="1" applyAlignment="1">
      <alignment horizontal="left" vertical="top"/>
      <protection/>
    </xf>
    <xf numFmtId="0" fontId="17" fillId="0" borderId="40" xfId="51" applyFont="1" applyFill="1" applyBorder="1" applyAlignment="1">
      <alignment horizontal="left" vertical="top" wrapText="1"/>
      <protection/>
    </xf>
    <xf numFmtId="3" fontId="19" fillId="34" borderId="36" xfId="51" applyNumberFormat="1" applyFont="1" applyFill="1" applyBorder="1" applyAlignment="1" applyProtection="1">
      <alignment horizontal="right" vertical="top"/>
      <protection locked="0"/>
    </xf>
    <xf numFmtId="3" fontId="19" fillId="34" borderId="47" xfId="51" applyNumberFormat="1" applyFont="1" applyFill="1" applyBorder="1" applyAlignment="1" applyProtection="1">
      <alignment horizontal="right" vertical="top"/>
      <protection locked="0"/>
    </xf>
    <xf numFmtId="3" fontId="17" fillId="39" borderId="38" xfId="51" applyNumberFormat="1" applyFont="1" applyFill="1" applyBorder="1" applyAlignment="1" applyProtection="1">
      <alignment horizontal="right" vertical="top"/>
      <protection locked="0"/>
    </xf>
    <xf numFmtId="0" fontId="17" fillId="37" borderId="0" xfId="51" applyFont="1" applyFill="1" applyBorder="1" applyAlignment="1">
      <alignment horizontal="left" vertical="top" wrapText="1"/>
      <protection/>
    </xf>
    <xf numFmtId="3" fontId="19" fillId="37" borderId="0" xfId="51" applyNumberFormat="1" applyFont="1" applyFill="1" applyBorder="1" applyAlignment="1" applyProtection="1">
      <alignment horizontal="right" vertical="top"/>
      <protection locked="0"/>
    </xf>
    <xf numFmtId="3" fontId="17" fillId="37" borderId="0" xfId="51" applyNumberFormat="1" applyFont="1" applyFill="1" applyBorder="1" applyAlignment="1" applyProtection="1">
      <alignment horizontal="right" vertical="top"/>
      <protection locked="0"/>
    </xf>
    <xf numFmtId="0" fontId="2" fillId="33" borderId="0" xfId="51" applyFont="1" applyFill="1" applyAlignment="1">
      <alignment vertical="top"/>
      <protection/>
    </xf>
    <xf numFmtId="3" fontId="0" fillId="34" borderId="93" xfId="51" applyNumberFormat="1" applyFont="1" applyFill="1" applyBorder="1" applyAlignment="1" applyProtection="1">
      <alignment horizontal="right" vertical="top"/>
      <protection locked="0"/>
    </xf>
    <xf numFmtId="3" fontId="18" fillId="39" borderId="94" xfId="51" applyNumberFormat="1" applyFont="1" applyFill="1" applyBorder="1" applyAlignment="1" applyProtection="1">
      <alignment horizontal="right" vertical="top"/>
      <protection locked="0"/>
    </xf>
    <xf numFmtId="3" fontId="18" fillId="39" borderId="95" xfId="51" applyNumberFormat="1" applyFont="1" applyFill="1" applyBorder="1" applyAlignment="1" applyProtection="1">
      <alignment horizontal="right" vertical="top"/>
      <protection locked="0"/>
    </xf>
    <xf numFmtId="0" fontId="17" fillId="34" borderId="11" xfId="51" applyFont="1" applyFill="1" applyBorder="1" applyAlignment="1">
      <alignment vertical="top"/>
      <protection/>
    </xf>
    <xf numFmtId="0" fontId="17" fillId="0" borderId="13" xfId="51" applyFont="1" applyFill="1" applyBorder="1" applyAlignment="1">
      <alignment vertical="top" wrapText="1"/>
      <protection/>
    </xf>
    <xf numFmtId="3" fontId="19" fillId="34" borderId="96" xfId="51" applyNumberFormat="1" applyFont="1" applyFill="1" applyBorder="1" applyAlignment="1" applyProtection="1">
      <alignment horizontal="right" vertical="top"/>
      <protection locked="0"/>
    </xf>
    <xf numFmtId="0" fontId="0" fillId="37" borderId="23" xfId="51" applyFont="1" applyFill="1" applyBorder="1" applyAlignment="1">
      <alignment vertical="top"/>
      <protection/>
    </xf>
    <xf numFmtId="3" fontId="0" fillId="34" borderId="30" xfId="51" applyNumberFormat="1" applyFont="1" applyFill="1" applyBorder="1" applyAlignment="1" applyProtection="1">
      <alignment horizontal="right" vertical="top"/>
      <protection locked="0"/>
    </xf>
    <xf numFmtId="3" fontId="18" fillId="39" borderId="41" xfId="51" applyNumberFormat="1" applyFont="1" applyFill="1" applyBorder="1" applyAlignment="1" applyProtection="1">
      <alignment horizontal="right" vertical="top"/>
      <protection locked="0"/>
    </xf>
    <xf numFmtId="0" fontId="0" fillId="33" borderId="10" xfId="51" applyFill="1" applyBorder="1" applyAlignment="1">
      <alignment vertical="top"/>
      <protection/>
    </xf>
    <xf numFmtId="3" fontId="0" fillId="34" borderId="43" xfId="51" applyNumberFormat="1" applyFont="1" applyFill="1" applyBorder="1" applyAlignment="1" applyProtection="1">
      <alignment horizontal="right" vertical="top"/>
      <protection locked="0"/>
    </xf>
    <xf numFmtId="0" fontId="0" fillId="37" borderId="15" xfId="51" applyFont="1" applyFill="1" applyBorder="1" applyAlignment="1">
      <alignment vertical="top"/>
      <protection/>
    </xf>
    <xf numFmtId="3" fontId="0" fillId="34" borderId="62" xfId="51" applyNumberFormat="1" applyFont="1" applyFill="1" applyBorder="1" applyAlignment="1" applyProtection="1">
      <alignment horizontal="right" vertical="top"/>
      <protection locked="0"/>
    </xf>
    <xf numFmtId="0" fontId="18" fillId="0" borderId="11" xfId="51" applyFont="1" applyFill="1" applyBorder="1" applyAlignment="1">
      <alignment vertical="top"/>
      <protection/>
    </xf>
    <xf numFmtId="3" fontId="18" fillId="0" borderId="0" xfId="51" applyNumberFormat="1" applyFont="1" applyFill="1" applyBorder="1" applyAlignment="1">
      <alignment horizontal="center" vertical="top"/>
      <protection/>
    </xf>
    <xf numFmtId="3" fontId="18" fillId="0" borderId="10" xfId="51" applyNumberFormat="1" applyFont="1" applyFill="1" applyBorder="1" applyAlignment="1">
      <alignment horizontal="center" vertical="top"/>
      <protection/>
    </xf>
    <xf numFmtId="0" fontId="18" fillId="0" borderId="13" xfId="51" applyFont="1" applyFill="1" applyBorder="1" applyAlignment="1">
      <alignment vertical="top"/>
      <protection/>
    </xf>
    <xf numFmtId="3" fontId="0" fillId="0" borderId="12" xfId="51" applyNumberFormat="1" applyFont="1" applyFill="1" applyBorder="1" applyAlignment="1">
      <alignment horizontal="center" vertical="top"/>
      <protection/>
    </xf>
    <xf numFmtId="3" fontId="0" fillId="0" borderId="14" xfId="51" applyNumberFormat="1" applyFont="1" applyFill="1" applyBorder="1" applyAlignment="1">
      <alignment horizontal="center" vertical="top"/>
      <protection/>
    </xf>
    <xf numFmtId="0" fontId="0" fillId="0" borderId="84" xfId="51" applyFont="1" applyFill="1" applyBorder="1" applyAlignment="1">
      <alignment vertical="top"/>
      <protection/>
    </xf>
    <xf numFmtId="3" fontId="0" fillId="0" borderId="97" xfId="51" applyNumberFormat="1" applyFont="1" applyFill="1" applyBorder="1" applyAlignment="1" applyProtection="1">
      <alignment horizontal="right" vertical="top"/>
      <protection locked="0"/>
    </xf>
    <xf numFmtId="3" fontId="0" fillId="0" borderId="90" xfId="51" applyNumberFormat="1" applyFont="1" applyFill="1" applyBorder="1" applyAlignment="1" applyProtection="1">
      <alignment horizontal="right" vertical="top"/>
      <protection locked="0"/>
    </xf>
    <xf numFmtId="3" fontId="18" fillId="42" borderId="31" xfId="51" applyNumberFormat="1" applyFont="1" applyFill="1" applyBorder="1" applyAlignment="1" applyProtection="1">
      <alignment horizontal="right" vertical="top"/>
      <protection locked="0"/>
    </xf>
    <xf numFmtId="3" fontId="0" fillId="0" borderId="98" xfId="51" applyNumberFormat="1" applyFont="1" applyFill="1" applyBorder="1" applyAlignment="1" applyProtection="1">
      <alignment horizontal="right" vertical="top"/>
      <protection locked="0"/>
    </xf>
    <xf numFmtId="3" fontId="0" fillId="0" borderId="86" xfId="51" applyNumberFormat="1" applyFont="1" applyFill="1" applyBorder="1" applyAlignment="1" applyProtection="1">
      <alignment horizontal="right" vertical="top"/>
      <protection locked="0"/>
    </xf>
    <xf numFmtId="3" fontId="18" fillId="0" borderId="34" xfId="51" applyNumberFormat="1" applyFont="1" applyFill="1" applyBorder="1" applyAlignment="1" applyProtection="1">
      <alignment horizontal="right" vertical="top"/>
      <protection locked="0"/>
    </xf>
    <xf numFmtId="3" fontId="18" fillId="0" borderId="44" xfId="51" applyNumberFormat="1" applyFont="1" applyFill="1" applyBorder="1" applyAlignment="1" applyProtection="1">
      <alignment horizontal="right" vertical="top"/>
      <protection locked="0"/>
    </xf>
    <xf numFmtId="3" fontId="18" fillId="0" borderId="51" xfId="51" applyNumberFormat="1" applyFont="1" applyFill="1" applyBorder="1" applyAlignment="1" applyProtection="1">
      <alignment horizontal="right" vertical="top"/>
      <protection locked="0"/>
    </xf>
    <xf numFmtId="3" fontId="0" fillId="0" borderId="99" xfId="51" applyNumberFormat="1" applyFont="1" applyFill="1" applyBorder="1" applyAlignment="1" applyProtection="1">
      <alignment horizontal="right" vertical="top"/>
      <protection locked="0"/>
    </xf>
    <xf numFmtId="3" fontId="0" fillId="0" borderId="47" xfId="51" applyNumberFormat="1" applyFont="1" applyFill="1" applyBorder="1" applyAlignment="1" applyProtection="1">
      <alignment horizontal="right" vertical="top"/>
      <protection locked="0"/>
    </xf>
    <xf numFmtId="3" fontId="18" fillId="0" borderId="38" xfId="51" applyNumberFormat="1" applyFont="1" applyFill="1" applyBorder="1" applyAlignment="1" applyProtection="1">
      <alignment horizontal="right" vertical="top"/>
      <protection locked="0"/>
    </xf>
    <xf numFmtId="0" fontId="19" fillId="37" borderId="0" xfId="51" applyFont="1" applyFill="1" applyBorder="1" applyAlignment="1">
      <alignment horizontal="left" vertical="top" wrapText="1"/>
      <protection/>
    </xf>
    <xf numFmtId="0" fontId="0" fillId="37" borderId="39" xfId="51" applyFont="1" applyFill="1" applyBorder="1" applyAlignment="1">
      <alignment vertical="top"/>
      <protection/>
    </xf>
    <xf numFmtId="3" fontId="0" fillId="34" borderId="33" xfId="51" applyNumberFormat="1" applyFont="1" applyFill="1" applyBorder="1" applyAlignment="1" applyProtection="1">
      <alignment horizontal="right" vertical="top"/>
      <protection locked="0"/>
    </xf>
    <xf numFmtId="0" fontId="0" fillId="37" borderId="80" xfId="51" applyFont="1" applyFill="1" applyBorder="1" applyAlignment="1">
      <alignment vertical="top"/>
      <protection/>
    </xf>
    <xf numFmtId="3" fontId="0" fillId="34" borderId="42" xfId="51" applyNumberFormat="1" applyFont="1" applyFill="1" applyBorder="1" applyAlignment="1" applyProtection="1">
      <alignment horizontal="right" vertical="top"/>
      <protection locked="0"/>
    </xf>
    <xf numFmtId="0" fontId="0" fillId="34" borderId="35" xfId="51" applyFont="1" applyFill="1" applyBorder="1" applyAlignment="1">
      <alignment vertical="top"/>
      <protection/>
    </xf>
    <xf numFmtId="3" fontId="0" fillId="34" borderId="36" xfId="51" applyNumberFormat="1" applyFont="1" applyFill="1" applyBorder="1" applyAlignment="1" applyProtection="1">
      <alignment horizontal="right" vertical="top"/>
      <protection locked="0"/>
    </xf>
    <xf numFmtId="3" fontId="0" fillId="34" borderId="37" xfId="51" applyNumberFormat="1" applyFont="1" applyFill="1" applyBorder="1" applyAlignment="1" applyProtection="1">
      <alignment horizontal="right" vertical="top"/>
      <protection locked="0"/>
    </xf>
    <xf numFmtId="3" fontId="0" fillId="34" borderId="96" xfId="51" applyNumberFormat="1" applyFont="1" applyFill="1" applyBorder="1" applyAlignment="1" applyProtection="1">
      <alignment horizontal="right" vertical="top"/>
      <protection locked="0"/>
    </xf>
    <xf numFmtId="3" fontId="0" fillId="34" borderId="100" xfId="51" applyNumberFormat="1" applyFont="1" applyFill="1" applyBorder="1" applyAlignment="1" applyProtection="1">
      <alignment horizontal="right" vertical="top"/>
      <protection locked="0"/>
    </xf>
    <xf numFmtId="0" fontId="0" fillId="37" borderId="0" xfId="51" applyFont="1" applyFill="1" applyBorder="1" applyAlignment="1">
      <alignment vertical="top"/>
      <protection/>
    </xf>
    <xf numFmtId="0" fontId="0" fillId="34" borderId="27" xfId="51" applyFont="1" applyFill="1" applyBorder="1" applyAlignment="1">
      <alignment horizontal="left" vertical="top" wrapText="1"/>
      <protection/>
    </xf>
    <xf numFmtId="0" fontId="0" fillId="33" borderId="11" xfId="51" applyFill="1" applyBorder="1" applyAlignment="1">
      <alignment vertical="top"/>
      <protection/>
    </xf>
    <xf numFmtId="0" fontId="0" fillId="37" borderId="70" xfId="51" applyFont="1" applyFill="1" applyBorder="1" applyAlignment="1">
      <alignment horizontal="left" vertical="top" wrapText="1"/>
      <protection/>
    </xf>
    <xf numFmtId="0" fontId="0" fillId="37" borderId="24" xfId="51" applyFont="1" applyFill="1" applyBorder="1" applyAlignment="1">
      <alignment horizontal="left" vertical="top" wrapText="1"/>
      <protection/>
    </xf>
    <xf numFmtId="0" fontId="0" fillId="0" borderId="35" xfId="51" applyFont="1" applyFill="1" applyBorder="1" applyAlignment="1">
      <alignment horizontal="left" vertical="top" wrapText="1"/>
      <protection/>
    </xf>
    <xf numFmtId="0" fontId="15" fillId="34" borderId="27" xfId="51" applyFont="1" applyFill="1" applyBorder="1" applyAlignment="1">
      <alignment horizontal="left" vertical="top" wrapText="1"/>
      <protection/>
    </xf>
    <xf numFmtId="3" fontId="10" fillId="34" borderId="78" xfId="51" applyNumberFormat="1" applyFont="1" applyFill="1" applyBorder="1" applyAlignment="1">
      <alignment horizontal="left" vertical="top" wrapText="1"/>
      <protection/>
    </xf>
    <xf numFmtId="3" fontId="10" fillId="34" borderId="66" xfId="51" applyNumberFormat="1" applyFont="1" applyFill="1" applyBorder="1" applyAlignment="1">
      <alignment horizontal="left" vertical="top" wrapText="1"/>
      <protection/>
    </xf>
    <xf numFmtId="0" fontId="18" fillId="34" borderId="13" xfId="51" applyFont="1" applyFill="1" applyBorder="1" applyAlignment="1">
      <alignment vertical="top"/>
      <protection/>
    </xf>
    <xf numFmtId="3" fontId="0" fillId="34" borderId="12" xfId="51" applyNumberFormat="1" applyFont="1" applyFill="1" applyBorder="1" applyAlignment="1">
      <alignment horizontal="center" vertical="top"/>
      <protection/>
    </xf>
    <xf numFmtId="3" fontId="0" fillId="34" borderId="14" xfId="51" applyNumberFormat="1" applyFont="1" applyFill="1" applyBorder="1" applyAlignment="1">
      <alignment horizontal="center" vertical="top"/>
      <protection/>
    </xf>
    <xf numFmtId="3" fontId="0" fillId="33" borderId="0" xfId="51" applyNumberFormat="1" applyFont="1" applyFill="1" applyAlignment="1">
      <alignment horizontal="center" vertical="top"/>
      <protection/>
    </xf>
    <xf numFmtId="0" fontId="19" fillId="0" borderId="28" xfId="51" applyFont="1" applyFill="1" applyBorder="1" applyAlignment="1">
      <alignment horizontal="left" vertical="top" wrapText="1" indent="2"/>
      <protection/>
    </xf>
    <xf numFmtId="0" fontId="19" fillId="0" borderId="13" xfId="51" applyFont="1" applyFill="1" applyBorder="1" applyAlignment="1">
      <alignment horizontal="left" vertical="top" wrapText="1" indent="2"/>
      <protection/>
    </xf>
    <xf numFmtId="0" fontId="19" fillId="0" borderId="11" xfId="51" applyFont="1" applyFill="1" applyBorder="1" applyAlignment="1">
      <alignment horizontal="left" vertical="top" wrapText="1" indent="2"/>
      <protection/>
    </xf>
    <xf numFmtId="0" fontId="19" fillId="0" borderId="28" xfId="51" applyFont="1" applyFill="1" applyBorder="1" applyAlignment="1">
      <alignment horizontal="left" vertical="top" indent="2"/>
      <protection/>
    </xf>
    <xf numFmtId="0" fontId="19" fillId="0" borderId="40" xfId="51" applyFont="1" applyFill="1" applyBorder="1" applyAlignment="1">
      <alignment horizontal="left" vertical="top" indent="2"/>
      <protection/>
    </xf>
    <xf numFmtId="0" fontId="19" fillId="34" borderId="28" xfId="51" applyFont="1" applyFill="1" applyBorder="1" applyAlignment="1">
      <alignment horizontal="left" vertical="top" indent="2"/>
      <protection/>
    </xf>
    <xf numFmtId="0" fontId="19" fillId="0" borderId="68" xfId="51" applyFont="1" applyFill="1" applyBorder="1" applyAlignment="1">
      <alignment horizontal="left" vertical="top" wrapText="1" indent="2"/>
      <protection/>
    </xf>
    <xf numFmtId="0" fontId="19" fillId="0" borderId="85" xfId="51" applyFont="1" applyFill="1" applyBorder="1" applyAlignment="1">
      <alignment horizontal="left" vertical="top" wrapText="1" indent="2"/>
      <protection/>
    </xf>
    <xf numFmtId="0" fontId="19" fillId="34" borderId="28" xfId="51" applyFont="1" applyFill="1" applyBorder="1" applyAlignment="1">
      <alignment horizontal="left" vertical="top" wrapText="1" indent="2"/>
      <protection/>
    </xf>
    <xf numFmtId="3" fontId="2" fillId="34" borderId="0" xfId="51" applyNumberFormat="1" applyFont="1" applyFill="1" applyAlignment="1">
      <alignment horizontal="center" vertical="top"/>
      <protection/>
    </xf>
    <xf numFmtId="3" fontId="0" fillId="34" borderId="0" xfId="51" applyNumberFormat="1" applyFill="1" applyAlignment="1">
      <alignment horizontal="center" vertical="top"/>
      <protection/>
    </xf>
    <xf numFmtId="3" fontId="4" fillId="34" borderId="0" xfId="51" applyNumberFormat="1" applyFont="1" applyFill="1" applyAlignment="1">
      <alignment horizontal="left" vertical="top"/>
      <protection/>
    </xf>
    <xf numFmtId="0" fontId="9" fillId="0" borderId="11" xfId="51" applyFont="1" applyFill="1" applyBorder="1" applyAlignment="1">
      <alignment vertical="top"/>
      <protection/>
    </xf>
    <xf numFmtId="3" fontId="18" fillId="0" borderId="0" xfId="51" applyNumberFormat="1" applyFont="1" applyFill="1" applyBorder="1" applyAlignment="1">
      <alignment horizontal="center" vertical="top" wrapText="1"/>
      <protection/>
    </xf>
    <xf numFmtId="3" fontId="18" fillId="0" borderId="0" xfId="51" applyNumberFormat="1" applyFont="1" applyFill="1" applyBorder="1" applyAlignment="1">
      <alignment horizontal="right" vertical="top" wrapText="1"/>
      <protection/>
    </xf>
    <xf numFmtId="3" fontId="18" fillId="0" borderId="10" xfId="51" applyNumberFormat="1" applyFont="1" applyFill="1" applyBorder="1" applyAlignment="1">
      <alignment horizontal="center" vertical="top" wrapText="1"/>
      <protection/>
    </xf>
    <xf numFmtId="3" fontId="12" fillId="0" borderId="15" xfId="51" applyNumberFormat="1" applyFont="1" applyFill="1" applyBorder="1" applyAlignment="1" applyProtection="1">
      <alignment horizontal="center" vertical="top"/>
      <protection locked="0"/>
    </xf>
    <xf numFmtId="0" fontId="0" fillId="37" borderId="12" xfId="51" applyFill="1" applyBorder="1" applyAlignment="1">
      <alignment vertical="top"/>
      <protection/>
    </xf>
    <xf numFmtId="3" fontId="12" fillId="37" borderId="12" xfId="51" applyNumberFormat="1" applyFont="1" applyFill="1" applyBorder="1" applyAlignment="1" applyProtection="1">
      <alignment horizontal="center" vertical="top"/>
      <protection locked="0"/>
    </xf>
    <xf numFmtId="0" fontId="9" fillId="34" borderId="11" xfId="51" applyFont="1" applyFill="1" applyBorder="1" applyAlignment="1">
      <alignment vertical="top"/>
      <protection/>
    </xf>
    <xf numFmtId="3" fontId="18" fillId="34" borderId="0" xfId="51" applyNumberFormat="1" applyFont="1" applyFill="1" applyBorder="1" applyAlignment="1">
      <alignment horizontal="center" vertical="top" wrapText="1"/>
      <protection/>
    </xf>
    <xf numFmtId="3" fontId="18" fillId="34" borderId="10" xfId="51" applyNumberFormat="1" applyFont="1" applyFill="1" applyBorder="1" applyAlignment="1">
      <alignment horizontal="center" vertical="top" wrapText="1"/>
      <protection/>
    </xf>
    <xf numFmtId="3" fontId="0" fillId="34" borderId="0" xfId="51" applyNumberFormat="1" applyFont="1" applyFill="1" applyBorder="1" applyAlignment="1">
      <alignment horizontal="center" vertical="top"/>
      <protection/>
    </xf>
    <xf numFmtId="3" fontId="0" fillId="34" borderId="10" xfId="51" applyNumberFormat="1" applyFont="1" applyFill="1" applyBorder="1" applyAlignment="1">
      <alignment horizontal="center" vertical="top"/>
      <protection/>
    </xf>
    <xf numFmtId="0" fontId="19" fillId="34" borderId="11" xfId="51" applyFont="1" applyFill="1" applyBorder="1" applyAlignment="1">
      <alignment vertical="top"/>
      <protection/>
    </xf>
    <xf numFmtId="3" fontId="19" fillId="35" borderId="27" xfId="51" applyNumberFormat="1" applyFont="1" applyFill="1" applyBorder="1" applyAlignment="1" applyProtection="1">
      <alignment horizontal="right" vertical="top"/>
      <protection/>
    </xf>
    <xf numFmtId="3" fontId="0" fillId="35" borderId="11" xfId="51" applyNumberFormat="1" applyFont="1" applyFill="1" applyBorder="1" applyAlignment="1" applyProtection="1">
      <alignment horizontal="right" vertical="top"/>
      <protection/>
    </xf>
    <xf numFmtId="3" fontId="0" fillId="35" borderId="66" xfId="51" applyNumberFormat="1" applyFont="1" applyFill="1" applyBorder="1" applyAlignment="1" applyProtection="1">
      <alignment horizontal="right" vertical="top"/>
      <protection/>
    </xf>
    <xf numFmtId="3" fontId="0" fillId="34" borderId="80" xfId="51" applyNumberFormat="1" applyFont="1" applyFill="1" applyBorder="1" applyAlignment="1" applyProtection="1">
      <alignment horizontal="right" vertical="top"/>
      <protection locked="0"/>
    </xf>
    <xf numFmtId="3" fontId="0" fillId="0" borderId="30" xfId="51" applyNumberFormat="1" applyFont="1" applyFill="1" applyBorder="1" applyAlignment="1" applyProtection="1">
      <alignment horizontal="right" vertical="top"/>
      <protection locked="0"/>
    </xf>
    <xf numFmtId="0" fontId="0" fillId="34" borderId="25" xfId="51" applyFont="1" applyFill="1" applyBorder="1" applyAlignment="1">
      <alignment horizontal="left" vertical="top" wrapText="1"/>
      <protection/>
    </xf>
    <xf numFmtId="3" fontId="0" fillId="35" borderId="101" xfId="51" applyNumberFormat="1" applyFont="1" applyFill="1" applyBorder="1" applyAlignment="1" applyProtection="1">
      <alignment horizontal="right" vertical="top"/>
      <protection/>
    </xf>
    <xf numFmtId="3" fontId="0" fillId="35" borderId="102" xfId="51" applyNumberFormat="1" applyFont="1" applyFill="1" applyBorder="1" applyAlignment="1" applyProtection="1">
      <alignment horizontal="right" vertical="top"/>
      <protection/>
    </xf>
    <xf numFmtId="3" fontId="18" fillId="39" borderId="103" xfId="51" applyNumberFormat="1" applyFont="1" applyFill="1" applyBorder="1" applyAlignment="1" applyProtection="1">
      <alignment horizontal="right" vertical="top"/>
      <protection locked="0"/>
    </xf>
    <xf numFmtId="0" fontId="18" fillId="37" borderId="12" xfId="51" applyFont="1" applyFill="1" applyBorder="1" applyAlignment="1">
      <alignment vertical="top"/>
      <protection/>
    </xf>
    <xf numFmtId="3" fontId="18" fillId="37" borderId="12" xfId="51" applyNumberFormat="1" applyFont="1" applyFill="1" applyBorder="1" applyAlignment="1" applyProtection="1">
      <alignment horizontal="right" vertical="top"/>
      <protection locked="0"/>
    </xf>
    <xf numFmtId="0" fontId="0" fillId="36" borderId="0" xfId="51" applyFont="1" applyFill="1" applyBorder="1" applyAlignment="1">
      <alignment vertical="top"/>
      <protection/>
    </xf>
    <xf numFmtId="0" fontId="0" fillId="33" borderId="0" xfId="51" applyFill="1" applyBorder="1" applyAlignment="1">
      <alignment vertical="top"/>
      <protection/>
    </xf>
    <xf numFmtId="3" fontId="0" fillId="34" borderId="104" xfId="51" applyNumberFormat="1" applyFont="1" applyFill="1" applyBorder="1" applyAlignment="1" applyProtection="1">
      <alignment horizontal="right" vertical="top"/>
      <protection locked="0"/>
    </xf>
    <xf numFmtId="0" fontId="19" fillId="34" borderId="48" xfId="51" applyFont="1" applyFill="1" applyBorder="1" applyAlignment="1">
      <alignment vertical="top"/>
      <protection/>
    </xf>
    <xf numFmtId="3" fontId="19" fillId="0" borderId="81" xfId="51" applyNumberFormat="1" applyFont="1" applyFill="1" applyBorder="1" applyAlignment="1" applyProtection="1">
      <alignment horizontal="right" vertical="top"/>
      <protection locked="0"/>
    </xf>
    <xf numFmtId="3" fontId="19" fillId="34" borderId="81" xfId="51" applyNumberFormat="1" applyFont="1" applyFill="1" applyBorder="1" applyAlignment="1" applyProtection="1">
      <alignment horizontal="right" vertical="top"/>
      <protection locked="0"/>
    </xf>
    <xf numFmtId="0" fontId="0" fillId="34" borderId="101" xfId="51" applyFont="1" applyFill="1" applyBorder="1" applyAlignment="1">
      <alignment horizontal="left" vertical="top" wrapText="1"/>
      <protection/>
    </xf>
    <xf numFmtId="3" fontId="0" fillId="35" borderId="105" xfId="51" applyNumberFormat="1" applyFont="1" applyFill="1" applyBorder="1" applyAlignment="1" applyProtection="1">
      <alignment horizontal="right" vertical="top"/>
      <protection/>
    </xf>
    <xf numFmtId="3" fontId="0" fillId="35" borderId="75" xfId="51" applyNumberFormat="1" applyFont="1" applyFill="1" applyBorder="1" applyAlignment="1" applyProtection="1">
      <alignment horizontal="right" vertical="top"/>
      <protection/>
    </xf>
    <xf numFmtId="3" fontId="0" fillId="34" borderId="25" xfId="51" applyNumberFormat="1" applyFont="1" applyFill="1" applyBorder="1" applyAlignment="1" applyProtection="1">
      <alignment horizontal="right" vertical="top"/>
      <protection locked="0"/>
    </xf>
    <xf numFmtId="3" fontId="18" fillId="34" borderId="78" xfId="51" applyNumberFormat="1" applyFont="1" applyFill="1" applyBorder="1" applyAlignment="1">
      <alignment horizontal="center" vertical="top"/>
      <protection/>
    </xf>
    <xf numFmtId="3" fontId="18" fillId="34" borderId="66" xfId="51" applyNumberFormat="1" applyFont="1" applyFill="1" applyBorder="1" applyAlignment="1">
      <alignment horizontal="center" vertical="top"/>
      <protection/>
    </xf>
    <xf numFmtId="3" fontId="18" fillId="34" borderId="39" xfId="51" applyNumberFormat="1" applyFont="1" applyFill="1" applyBorder="1" applyAlignment="1">
      <alignment horizontal="center" vertical="top"/>
      <protection/>
    </xf>
    <xf numFmtId="0" fontId="0" fillId="0" borderId="20" xfId="51" applyFont="1" applyFill="1" applyBorder="1" applyAlignment="1">
      <alignment horizontal="left" vertical="top"/>
      <protection/>
    </xf>
    <xf numFmtId="3" fontId="18" fillId="0" borderId="21" xfId="51" applyNumberFormat="1" applyFont="1" applyFill="1" applyBorder="1" applyAlignment="1">
      <alignment horizontal="center" vertical="top"/>
      <protection/>
    </xf>
    <xf numFmtId="3" fontId="18" fillId="0" borderId="22" xfId="51" applyNumberFormat="1" applyFont="1" applyFill="1" applyBorder="1" applyAlignment="1">
      <alignment horizontal="center" vertical="top"/>
      <protection/>
    </xf>
    <xf numFmtId="3" fontId="18" fillId="0" borderId="15" xfId="51" applyNumberFormat="1" applyFont="1" applyFill="1" applyBorder="1" applyAlignment="1">
      <alignment horizontal="center" vertical="top"/>
      <protection/>
    </xf>
    <xf numFmtId="0" fontId="0" fillId="37" borderId="12" xfId="51" applyFont="1" applyFill="1" applyBorder="1" applyAlignment="1">
      <alignment horizontal="left" vertical="top"/>
      <protection/>
    </xf>
    <xf numFmtId="3" fontId="18" fillId="37" borderId="12" xfId="51" applyNumberFormat="1" applyFont="1" applyFill="1" applyBorder="1" applyAlignment="1">
      <alignment horizontal="center" vertical="top"/>
      <protection/>
    </xf>
    <xf numFmtId="0" fontId="47" fillId="34" borderId="11" xfId="51" applyFont="1" applyFill="1" applyBorder="1" applyAlignment="1">
      <alignment vertical="top"/>
      <protection/>
    </xf>
    <xf numFmtId="3" fontId="19" fillId="0" borderId="36" xfId="51" applyNumberFormat="1" applyFont="1" applyFill="1" applyBorder="1" applyAlignment="1" applyProtection="1">
      <alignment horizontal="right" vertical="top"/>
      <protection/>
    </xf>
    <xf numFmtId="0" fontId="0" fillId="37" borderId="0" xfId="51" applyFill="1" applyAlignment="1">
      <alignment vertical="top"/>
      <protection/>
    </xf>
    <xf numFmtId="3" fontId="0" fillId="37" borderId="0" xfId="51" applyNumberFormat="1" applyFill="1" applyAlignment="1">
      <alignment horizontal="center" vertical="top"/>
      <protection/>
    </xf>
    <xf numFmtId="0" fontId="15" fillId="0" borderId="27" xfId="51" applyFont="1" applyFill="1" applyBorder="1" applyAlignment="1">
      <alignment horizontal="left" vertical="top" wrapText="1"/>
      <protection/>
    </xf>
    <xf numFmtId="0" fontId="18" fillId="0" borderId="11" xfId="51" applyFont="1" applyFill="1" applyBorder="1" applyAlignment="1">
      <alignment horizontal="left" vertical="top"/>
      <protection/>
    </xf>
    <xf numFmtId="0" fontId="0" fillId="0" borderId="15" xfId="51" applyFont="1" applyFill="1" applyBorder="1" applyAlignment="1">
      <alignment vertical="top" wrapText="1"/>
      <protection/>
    </xf>
    <xf numFmtId="3" fontId="18" fillId="0" borderId="65" xfId="51" applyNumberFormat="1" applyFont="1" applyFill="1" applyBorder="1" applyAlignment="1" applyProtection="1">
      <alignment horizontal="right" vertical="top"/>
      <protection locked="0"/>
    </xf>
    <xf numFmtId="0" fontId="0" fillId="37" borderId="0" xfId="51" applyFont="1" applyFill="1" applyBorder="1" applyAlignment="1">
      <alignment vertical="top" wrapText="1"/>
      <protection/>
    </xf>
    <xf numFmtId="3" fontId="0" fillId="33" borderId="0" xfId="51" applyNumberFormat="1" applyFill="1" applyAlignment="1">
      <alignment horizontal="center" vertical="top"/>
      <protection/>
    </xf>
    <xf numFmtId="0" fontId="16" fillId="35" borderId="0" xfId="0" applyFont="1" applyFill="1" applyBorder="1" applyAlignment="1">
      <alignment vertical="top"/>
    </xf>
    <xf numFmtId="0" fontId="16" fillId="35" borderId="18" xfId="0" applyFont="1" applyFill="1" applyBorder="1" applyAlignment="1">
      <alignment vertical="top"/>
    </xf>
    <xf numFmtId="0" fontId="9" fillId="0" borderId="0" xfId="0" applyFont="1" applyAlignment="1">
      <alignment vertical="top"/>
    </xf>
    <xf numFmtId="3" fontId="34" fillId="0" borderId="78" xfId="0" applyNumberFormat="1" applyFont="1" applyFill="1" applyBorder="1" applyAlignment="1">
      <alignment horizontal="center" vertical="top"/>
    </xf>
    <xf numFmtId="3" fontId="34" fillId="37" borderId="78" xfId="0" applyNumberFormat="1" applyFont="1" applyFill="1" applyBorder="1" applyAlignment="1">
      <alignment horizontal="center" vertical="top"/>
    </xf>
    <xf numFmtId="3" fontId="34" fillId="34" borderId="66" xfId="0" applyNumberFormat="1" applyFont="1" applyFill="1" applyBorder="1" applyAlignment="1">
      <alignment horizontal="center" vertical="top"/>
    </xf>
    <xf numFmtId="0" fontId="0" fillId="0" borderId="0" xfId="0" applyAlignment="1">
      <alignment vertical="top"/>
    </xf>
    <xf numFmtId="3" fontId="0" fillId="0" borderId="78" xfId="0" applyNumberFormat="1" applyFont="1" applyFill="1" applyBorder="1" applyAlignment="1" applyProtection="1">
      <alignment horizontal="right" vertical="top"/>
      <protection locked="0"/>
    </xf>
    <xf numFmtId="3" fontId="0" fillId="0" borderId="31" xfId="0" applyNumberFormat="1" applyFont="1" applyFill="1" applyBorder="1" applyAlignment="1" applyProtection="1">
      <alignment horizontal="right" vertical="top"/>
      <protection locked="0"/>
    </xf>
    <xf numFmtId="3" fontId="17" fillId="39" borderId="71" xfId="0" applyNumberFormat="1" applyFont="1" applyFill="1" applyBorder="1" applyAlignment="1" applyProtection="1">
      <alignment horizontal="right" vertical="top"/>
      <protection locked="0"/>
    </xf>
    <xf numFmtId="3" fontId="19" fillId="0" borderId="12" xfId="0" applyNumberFormat="1" applyFont="1" applyFill="1" applyBorder="1" applyAlignment="1" applyProtection="1">
      <alignment horizontal="right" vertical="top"/>
      <protection locked="0"/>
    </xf>
    <xf numFmtId="3" fontId="19" fillId="0" borderId="36" xfId="0" applyNumberFormat="1" applyFont="1" applyFill="1" applyBorder="1" applyAlignment="1" applyProtection="1">
      <alignment horizontal="right" vertical="top"/>
      <protection locked="0"/>
    </xf>
    <xf numFmtId="3" fontId="19" fillId="0" borderId="38" xfId="0" applyNumberFormat="1" applyFont="1" applyFill="1" applyBorder="1" applyAlignment="1" applyProtection="1">
      <alignment horizontal="right" vertical="top"/>
      <protection locked="0"/>
    </xf>
    <xf numFmtId="3" fontId="17" fillId="39" borderId="106" xfId="0" applyNumberFormat="1" applyFont="1" applyFill="1" applyBorder="1" applyAlignment="1" applyProtection="1">
      <alignment horizontal="right" vertical="top"/>
      <protection locked="0"/>
    </xf>
    <xf numFmtId="3" fontId="19" fillId="37" borderId="0" xfId="0" applyNumberFormat="1" applyFont="1" applyFill="1" applyBorder="1" applyAlignment="1" applyProtection="1">
      <alignment horizontal="right" vertical="top"/>
      <protection locked="0"/>
    </xf>
    <xf numFmtId="3" fontId="17" fillId="37" borderId="0" xfId="0" applyNumberFormat="1" applyFont="1" applyFill="1" applyBorder="1" applyAlignment="1" applyProtection="1">
      <alignment horizontal="right" vertical="top"/>
      <protection locked="0"/>
    </xf>
    <xf numFmtId="0" fontId="18" fillId="0" borderId="27" xfId="0" applyFont="1" applyFill="1" applyBorder="1" applyAlignment="1">
      <alignment vertical="top"/>
    </xf>
    <xf numFmtId="3" fontId="34" fillId="0" borderId="66" xfId="0" applyNumberFormat="1" applyFont="1" applyFill="1" applyBorder="1" applyAlignment="1">
      <alignment horizontal="center" vertical="top"/>
    </xf>
    <xf numFmtId="3" fontId="19" fillId="34" borderId="12" xfId="0" applyNumberFormat="1" applyFont="1" applyFill="1" applyBorder="1" applyAlignment="1" applyProtection="1">
      <alignment horizontal="right" vertical="top"/>
      <protection locked="0"/>
    </xf>
    <xf numFmtId="0" fontId="18" fillId="0" borderId="20" xfId="0" applyFont="1" applyFill="1" applyBorder="1" applyAlignment="1">
      <alignment vertical="top"/>
    </xf>
    <xf numFmtId="0" fontId="0" fillId="0" borderId="21" xfId="0" applyFill="1" applyBorder="1" applyAlignment="1">
      <alignment vertical="top"/>
    </xf>
    <xf numFmtId="3" fontId="0" fillId="0" borderId="98" xfId="0" applyNumberFormat="1" applyFont="1" applyFill="1" applyBorder="1" applyAlignment="1">
      <alignment horizontal="center" vertical="top"/>
    </xf>
    <xf numFmtId="3" fontId="0" fillId="0" borderId="69" xfId="0" applyNumberFormat="1" applyFont="1" applyFill="1" applyBorder="1" applyAlignment="1" applyProtection="1">
      <alignment horizontal="right" vertical="top"/>
      <protection locked="0"/>
    </xf>
    <xf numFmtId="3" fontId="0" fillId="0" borderId="10" xfId="0" applyNumberFormat="1" applyFont="1" applyFill="1" applyBorder="1" applyAlignment="1" applyProtection="1">
      <alignment horizontal="right" vertical="top"/>
      <protection locked="0"/>
    </xf>
    <xf numFmtId="0" fontId="19" fillId="37" borderId="0" xfId="0" applyFont="1" applyFill="1" applyBorder="1" applyAlignment="1">
      <alignment horizontal="left" vertical="top"/>
    </xf>
    <xf numFmtId="3" fontId="0" fillId="37" borderId="0" xfId="0" applyNumberFormat="1" applyFont="1" applyFill="1" applyBorder="1" applyAlignment="1">
      <alignment horizontal="right" vertical="top"/>
    </xf>
    <xf numFmtId="0" fontId="9" fillId="36" borderId="0" xfId="0" applyFont="1" applyFill="1" applyAlignment="1">
      <alignment vertical="top"/>
    </xf>
    <xf numFmtId="0" fontId="0" fillId="0" borderId="20" xfId="0" applyFont="1" applyFill="1" applyBorder="1" applyAlignment="1">
      <alignment horizontal="left" vertical="top"/>
    </xf>
    <xf numFmtId="3" fontId="0" fillId="0" borderId="15" xfId="0" applyNumberFormat="1" applyFont="1" applyFill="1" applyBorder="1" applyAlignment="1" applyProtection="1">
      <alignment vertical="top"/>
      <protection locked="0"/>
    </xf>
    <xf numFmtId="3" fontId="18" fillId="0" borderId="22" xfId="0" applyNumberFormat="1" applyFont="1" applyFill="1" applyBorder="1" applyAlignment="1">
      <alignment horizontal="center" vertical="top" wrapText="1"/>
    </xf>
    <xf numFmtId="3" fontId="0" fillId="0" borderId="12" xfId="0" applyNumberFormat="1" applyFont="1" applyFill="1" applyBorder="1" applyAlignment="1">
      <alignment horizontal="center" vertical="top"/>
    </xf>
    <xf numFmtId="3" fontId="0" fillId="0" borderId="21" xfId="0" applyNumberFormat="1" applyFont="1" applyFill="1" applyBorder="1" applyAlignment="1">
      <alignment horizontal="center" vertical="top"/>
    </xf>
    <xf numFmtId="3" fontId="0" fillId="0" borderId="21" xfId="0" applyNumberFormat="1" applyFont="1" applyFill="1" applyBorder="1" applyAlignment="1">
      <alignment horizontal="right" vertical="top"/>
    </xf>
    <xf numFmtId="3" fontId="0" fillId="0" borderId="22" xfId="0" applyNumberFormat="1" applyFont="1" applyFill="1" applyBorder="1" applyAlignment="1" applyProtection="1">
      <alignment vertical="top"/>
      <protection locked="0"/>
    </xf>
    <xf numFmtId="3" fontId="0" fillId="37" borderId="12" xfId="0" applyNumberFormat="1" applyFont="1" applyFill="1" applyBorder="1" applyAlignment="1">
      <alignment horizontal="center" vertical="top"/>
    </xf>
    <xf numFmtId="3" fontId="18" fillId="0" borderId="78" xfId="0" applyNumberFormat="1" applyFont="1" applyFill="1" applyBorder="1" applyAlignment="1">
      <alignment horizontal="center" vertical="top"/>
    </xf>
    <xf numFmtId="0" fontId="16" fillId="33" borderId="0" xfId="0" applyFont="1" applyFill="1" applyAlignment="1">
      <alignment vertical="top"/>
    </xf>
    <xf numFmtId="0" fontId="16" fillId="36" borderId="0" xfId="0" applyFont="1" applyFill="1" applyAlignment="1">
      <alignment vertical="top"/>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8" fillId="0" borderId="22" xfId="0" applyFont="1" applyFill="1" applyBorder="1" applyAlignment="1">
      <alignment horizontal="center" vertical="top" wrapText="1"/>
    </xf>
    <xf numFmtId="3" fontId="29" fillId="34" borderId="0" xfId="0" applyNumberFormat="1" applyFont="1" applyFill="1" applyAlignment="1">
      <alignment horizontal="left" vertical="top"/>
    </xf>
    <xf numFmtId="0" fontId="0" fillId="0" borderId="0" xfId="0" applyFill="1" applyAlignment="1">
      <alignment vertical="top"/>
    </xf>
    <xf numFmtId="0" fontId="15" fillId="0" borderId="11" xfId="0" applyFont="1" applyFill="1" applyBorder="1" applyAlignment="1">
      <alignment horizontal="left" vertical="top" wrapText="1"/>
    </xf>
    <xf numFmtId="3" fontId="34" fillId="37" borderId="0" xfId="0" applyNumberFormat="1" applyFont="1" applyFill="1" applyBorder="1" applyAlignment="1">
      <alignment horizontal="center" vertical="top"/>
    </xf>
    <xf numFmtId="3" fontId="18" fillId="0" borderId="10" xfId="0" applyNumberFormat="1" applyFont="1" applyFill="1" applyBorder="1" applyAlignment="1">
      <alignment horizontal="center" vertical="top"/>
    </xf>
    <xf numFmtId="0" fontId="0" fillId="37" borderId="20" xfId="0" applyFont="1" applyFill="1" applyBorder="1" applyAlignment="1">
      <alignment vertical="top"/>
    </xf>
    <xf numFmtId="3" fontId="0" fillId="0" borderId="21" xfId="0" applyNumberFormat="1" applyFont="1" applyFill="1" applyBorder="1" applyAlignment="1" applyProtection="1">
      <alignment horizontal="right" vertical="top"/>
      <protection locked="0"/>
    </xf>
    <xf numFmtId="3" fontId="0" fillId="0" borderId="22" xfId="0" applyNumberFormat="1" applyFont="1" applyFill="1" applyBorder="1" applyAlignment="1" applyProtection="1">
      <alignment horizontal="right" vertical="top"/>
      <protection locked="0"/>
    </xf>
    <xf numFmtId="0" fontId="0" fillId="34" borderId="79" xfId="0" applyFont="1" applyFill="1" applyBorder="1" applyAlignment="1">
      <alignment vertical="top"/>
    </xf>
    <xf numFmtId="3" fontId="0" fillId="0" borderId="107" xfId="0" applyNumberFormat="1" applyFont="1" applyFill="1" applyBorder="1" applyAlignment="1">
      <alignment horizontal="center" vertical="top"/>
    </xf>
    <xf numFmtId="3" fontId="0" fillId="0" borderId="67" xfId="0" applyNumberFormat="1" applyFont="1" applyFill="1" applyBorder="1" applyAlignment="1">
      <alignment horizontal="center" vertical="top"/>
    </xf>
    <xf numFmtId="0" fontId="24" fillId="33" borderId="0" xfId="0" applyFont="1" applyFill="1" applyAlignment="1">
      <alignment vertical="top"/>
    </xf>
    <xf numFmtId="3" fontId="0" fillId="0" borderId="69" xfId="0" applyNumberFormat="1" applyFont="1" applyFill="1" applyBorder="1" applyAlignment="1">
      <alignment horizontal="center" vertical="top"/>
    </xf>
    <xf numFmtId="0" fontId="0" fillId="0" borderId="11" xfId="0" applyFont="1" applyFill="1" applyBorder="1" applyAlignment="1">
      <alignment vertical="top"/>
    </xf>
    <xf numFmtId="0" fontId="18" fillId="34" borderId="16" xfId="0" applyFont="1" applyFill="1" applyBorder="1" applyAlignment="1">
      <alignment vertical="top"/>
    </xf>
    <xf numFmtId="0" fontId="0" fillId="0" borderId="108" xfId="0" applyFill="1" applyBorder="1" applyAlignment="1">
      <alignment vertical="top"/>
    </xf>
    <xf numFmtId="3" fontId="0" fillId="34" borderId="108" xfId="0" applyNumberFormat="1" applyFont="1" applyFill="1" applyBorder="1" applyAlignment="1">
      <alignment horizontal="center" vertical="top"/>
    </xf>
    <xf numFmtId="3" fontId="0" fillId="34" borderId="54" xfId="0" applyNumberFormat="1" applyFont="1" applyFill="1" applyBorder="1" applyAlignment="1">
      <alignment horizontal="center" vertical="top"/>
    </xf>
    <xf numFmtId="3" fontId="18" fillId="39" borderId="26" xfId="0" applyNumberFormat="1" applyFont="1" applyFill="1" applyBorder="1" applyAlignment="1" applyProtection="1">
      <alignment horizontal="right" vertical="top"/>
      <protection locked="0"/>
    </xf>
    <xf numFmtId="0" fontId="18" fillId="37" borderId="12" xfId="0" applyFont="1" applyFill="1" applyBorder="1" applyAlignment="1">
      <alignment vertical="top"/>
    </xf>
    <xf numFmtId="3" fontId="18" fillId="37" borderId="12" xfId="0" applyNumberFormat="1" applyFont="1" applyFill="1" applyBorder="1" applyAlignment="1" applyProtection="1">
      <alignment horizontal="right" vertical="top"/>
      <protection locked="0"/>
    </xf>
    <xf numFmtId="0" fontId="24" fillId="36" borderId="0" xfId="0" applyFont="1" applyFill="1" applyAlignment="1">
      <alignment vertical="top"/>
    </xf>
    <xf numFmtId="0" fontId="15" fillId="37" borderId="11" xfId="0" applyFont="1" applyFill="1" applyBorder="1" applyAlignment="1">
      <alignment horizontal="left" vertical="top" wrapText="1"/>
    </xf>
    <xf numFmtId="3" fontId="0" fillId="34" borderId="14" xfId="0" applyNumberFormat="1" applyFont="1" applyFill="1" applyBorder="1" applyAlignment="1">
      <alignment horizontal="center" vertical="top"/>
    </xf>
    <xf numFmtId="0" fontId="19" fillId="33" borderId="0" xfId="0" applyFont="1" applyFill="1" applyBorder="1" applyAlignment="1">
      <alignment vertical="top"/>
    </xf>
    <xf numFmtId="0" fontId="16" fillId="33" borderId="0" xfId="0" applyFont="1" applyFill="1" applyBorder="1" applyAlignment="1">
      <alignment vertical="top"/>
    </xf>
    <xf numFmtId="0" fontId="0" fillId="36" borderId="0" xfId="0" applyFont="1" applyFill="1" applyBorder="1" applyAlignment="1">
      <alignment vertical="top"/>
    </xf>
    <xf numFmtId="3" fontId="0" fillId="37" borderId="0" xfId="0" applyNumberFormat="1" applyFont="1" applyFill="1" applyBorder="1" applyAlignment="1">
      <alignment horizontal="center" vertical="top"/>
    </xf>
    <xf numFmtId="0" fontId="18" fillId="36" borderId="0" xfId="0" applyFont="1" applyFill="1" applyBorder="1" applyAlignment="1">
      <alignment vertical="top"/>
    </xf>
    <xf numFmtId="0" fontId="12" fillId="36" borderId="0" xfId="0" applyFont="1" applyFill="1" applyAlignment="1">
      <alignment vertical="top"/>
    </xf>
    <xf numFmtId="0" fontId="0" fillId="36" borderId="0" xfId="0" applyFont="1" applyFill="1" applyAlignment="1">
      <alignment vertical="top"/>
    </xf>
    <xf numFmtId="3" fontId="0" fillId="0" borderId="32" xfId="0" applyNumberFormat="1" applyFont="1" applyFill="1" applyBorder="1" applyAlignment="1" applyProtection="1">
      <alignment horizontal="right" vertical="top"/>
      <protection locked="0"/>
    </xf>
    <xf numFmtId="3" fontId="0" fillId="0" borderId="33" xfId="0" applyNumberFormat="1" applyFont="1" applyFill="1" applyBorder="1" applyAlignment="1" applyProtection="1">
      <alignment horizontal="right" vertical="top"/>
      <protection locked="0"/>
    </xf>
    <xf numFmtId="0" fontId="111" fillId="37" borderId="0" xfId="0" applyFont="1" applyFill="1" applyBorder="1" applyAlignment="1">
      <alignment horizontal="left" vertical="top" wrapText="1"/>
    </xf>
    <xf numFmtId="0" fontId="108" fillId="37" borderId="0" xfId="0" applyFont="1" applyFill="1" applyAlignment="1">
      <alignment horizontal="left" vertical="top" wrapText="1"/>
    </xf>
    <xf numFmtId="0" fontId="18" fillId="37" borderId="11" xfId="0" applyFont="1" applyFill="1" applyBorder="1" applyAlignment="1">
      <alignment vertical="top"/>
    </xf>
    <xf numFmtId="0" fontId="19" fillId="0" borderId="109" xfId="0" applyFont="1" applyFill="1" applyBorder="1" applyAlignment="1">
      <alignment horizontal="left" vertical="top" wrapText="1"/>
    </xf>
    <xf numFmtId="3" fontId="0" fillId="0" borderId="110" xfId="0" applyNumberFormat="1" applyFont="1" applyFill="1" applyBorder="1" applyAlignment="1" applyProtection="1">
      <alignment horizontal="right" vertical="top"/>
      <protection locked="0"/>
    </xf>
    <xf numFmtId="3" fontId="0" fillId="0" borderId="111" xfId="0" applyNumberFormat="1" applyFont="1" applyFill="1" applyBorder="1" applyAlignment="1" applyProtection="1">
      <alignment horizontal="right" vertical="top"/>
      <protection locked="0"/>
    </xf>
    <xf numFmtId="3" fontId="0" fillId="0" borderId="15" xfId="0" applyNumberFormat="1" applyFont="1" applyFill="1" applyBorder="1" applyAlignment="1" applyProtection="1">
      <alignment horizontal="right" vertical="top"/>
      <protection locked="0"/>
    </xf>
    <xf numFmtId="0" fontId="0" fillId="0" borderId="112" xfId="0" applyFont="1" applyFill="1" applyBorder="1" applyAlignment="1">
      <alignment horizontal="left" vertical="top" wrapText="1"/>
    </xf>
    <xf numFmtId="3" fontId="0" fillId="0" borderId="113" xfId="0" applyNumberFormat="1" applyFont="1" applyFill="1" applyBorder="1" applyAlignment="1" applyProtection="1">
      <alignment horizontal="right" vertical="top"/>
      <protection locked="0"/>
    </xf>
    <xf numFmtId="3" fontId="0" fillId="0" borderId="114" xfId="0" applyNumberFormat="1" applyFont="1" applyFill="1" applyBorder="1" applyAlignment="1" applyProtection="1">
      <alignment horizontal="right" vertical="top"/>
      <protection locked="0"/>
    </xf>
    <xf numFmtId="3" fontId="0" fillId="0" borderId="108" xfId="0" applyNumberFormat="1" applyFont="1" applyFill="1" applyBorder="1" applyAlignment="1" applyProtection="1">
      <alignment horizontal="right" vertical="top"/>
      <protection locked="0"/>
    </xf>
    <xf numFmtId="3" fontId="0" fillId="0" borderId="54" xfId="0" applyNumberFormat="1" applyFont="1" applyFill="1" applyBorder="1" applyAlignment="1" applyProtection="1">
      <alignment horizontal="right" vertical="top"/>
      <protection locked="0"/>
    </xf>
    <xf numFmtId="3" fontId="0" fillId="42" borderId="26" xfId="0" applyNumberFormat="1" applyFont="1" applyFill="1" applyBorder="1" applyAlignment="1" applyProtection="1">
      <alignment horizontal="right" vertical="top"/>
      <protection locked="0"/>
    </xf>
    <xf numFmtId="3" fontId="0" fillId="34" borderId="0" xfId="0" applyNumberFormat="1" applyFont="1" applyFill="1" applyAlignment="1">
      <alignment horizontal="center" vertical="top"/>
    </xf>
    <xf numFmtId="3" fontId="0" fillId="34" borderId="0" xfId="0" applyNumberFormat="1" applyFont="1" applyFill="1" applyAlignment="1">
      <alignment horizontal="center" vertical="top"/>
    </xf>
    <xf numFmtId="3" fontId="0" fillId="34" borderId="0" xfId="0" applyNumberFormat="1" applyFont="1" applyFill="1" applyAlignment="1">
      <alignment horizontal="left" vertical="top"/>
    </xf>
    <xf numFmtId="0" fontId="0" fillId="33" borderId="0" xfId="50" applyFill="1" applyAlignment="1">
      <alignment vertical="top"/>
      <protection/>
    </xf>
    <xf numFmtId="0" fontId="0" fillId="0" borderId="0" xfId="50" applyAlignment="1">
      <alignment vertical="top"/>
      <protection/>
    </xf>
    <xf numFmtId="0" fontId="18" fillId="0" borderId="11" xfId="50" applyFont="1" applyFill="1" applyBorder="1" applyAlignment="1">
      <alignment vertical="top"/>
      <protection/>
    </xf>
    <xf numFmtId="3" fontId="18" fillId="0" borderId="0" xfId="50" applyNumberFormat="1" applyFont="1" applyFill="1" applyBorder="1" applyAlignment="1">
      <alignment horizontal="center" vertical="top"/>
      <protection/>
    </xf>
    <xf numFmtId="3" fontId="18" fillId="0" borderId="10" xfId="50" applyNumberFormat="1" applyFont="1" applyFill="1" applyBorder="1" applyAlignment="1">
      <alignment horizontal="center" vertical="top"/>
      <protection/>
    </xf>
    <xf numFmtId="0" fontId="0" fillId="0" borderId="84" xfId="50" applyFont="1" applyFill="1" applyBorder="1" applyAlignment="1">
      <alignment vertical="top"/>
      <protection/>
    </xf>
    <xf numFmtId="3" fontId="0" fillId="0" borderId="29" xfId="50" applyNumberFormat="1" applyFont="1" applyFill="1" applyBorder="1" applyAlignment="1" applyProtection="1">
      <alignment horizontal="right" vertical="top"/>
      <protection locked="0"/>
    </xf>
    <xf numFmtId="3" fontId="0" fillId="0" borderId="30" xfId="50" applyNumberFormat="1" applyFont="1" applyFill="1" applyBorder="1" applyAlignment="1" applyProtection="1">
      <alignment horizontal="right" vertical="top"/>
      <protection locked="0"/>
    </xf>
    <xf numFmtId="3" fontId="18" fillId="42" borderId="31" xfId="50" applyNumberFormat="1" applyFont="1" applyFill="1" applyBorder="1" applyAlignment="1" applyProtection="1">
      <alignment horizontal="right" vertical="top"/>
      <protection locked="0"/>
    </xf>
    <xf numFmtId="0" fontId="0" fillId="0" borderId="70" xfId="50" applyFont="1" applyFill="1" applyBorder="1" applyAlignment="1">
      <alignment vertical="top"/>
      <protection/>
    </xf>
    <xf numFmtId="3" fontId="0" fillId="0" borderId="42" xfId="50" applyNumberFormat="1" applyFont="1" applyFill="1" applyBorder="1" applyAlignment="1" applyProtection="1">
      <alignment horizontal="right" vertical="top"/>
      <protection locked="0"/>
    </xf>
    <xf numFmtId="3" fontId="0" fillId="0" borderId="43" xfId="50" applyNumberFormat="1" applyFont="1" applyFill="1" applyBorder="1" applyAlignment="1" applyProtection="1">
      <alignment horizontal="right" vertical="top"/>
      <protection locked="0"/>
    </xf>
    <xf numFmtId="3" fontId="18" fillId="42" borderId="44" xfId="50" applyNumberFormat="1" applyFont="1" applyFill="1" applyBorder="1" applyAlignment="1" applyProtection="1">
      <alignment horizontal="right" vertical="top"/>
      <protection locked="0"/>
    </xf>
    <xf numFmtId="3" fontId="18" fillId="42" borderId="84" xfId="50" applyNumberFormat="1" applyFont="1" applyFill="1" applyBorder="1" applyAlignment="1" applyProtection="1">
      <alignment horizontal="right" vertical="top"/>
      <protection locked="0"/>
    </xf>
    <xf numFmtId="3" fontId="18" fillId="42" borderId="30" xfId="50" applyNumberFormat="1" applyFont="1" applyFill="1" applyBorder="1" applyAlignment="1" applyProtection="1">
      <alignment horizontal="right" vertical="top"/>
      <protection locked="0"/>
    </xf>
    <xf numFmtId="3" fontId="18" fillId="42" borderId="115" xfId="50" applyNumberFormat="1" applyFont="1" applyFill="1" applyBorder="1" applyAlignment="1" applyProtection="1">
      <alignment horizontal="right" vertical="top"/>
      <protection locked="0"/>
    </xf>
    <xf numFmtId="3" fontId="0" fillId="0" borderId="32" xfId="50" applyNumberFormat="1" applyFont="1" applyFill="1" applyBorder="1" applyAlignment="1" applyProtection="1">
      <alignment horizontal="right" vertical="top"/>
      <protection locked="0"/>
    </xf>
    <xf numFmtId="3" fontId="0" fillId="0" borderId="33" xfId="50" applyNumberFormat="1" applyFont="1" applyFill="1" applyBorder="1" applyAlignment="1" applyProtection="1">
      <alignment horizontal="right" vertical="top"/>
      <protection locked="0"/>
    </xf>
    <xf numFmtId="3" fontId="18" fillId="42" borderId="34" xfId="50" applyNumberFormat="1" applyFont="1" applyFill="1" applyBorder="1" applyAlignment="1" applyProtection="1">
      <alignment horizontal="right" vertical="top"/>
      <protection locked="0"/>
    </xf>
    <xf numFmtId="0" fontId="19" fillId="0" borderId="68" xfId="50" applyFont="1" applyFill="1" applyBorder="1" applyAlignment="1">
      <alignment vertical="top"/>
      <protection/>
    </xf>
    <xf numFmtId="0" fontId="0" fillId="36" borderId="0" xfId="50" applyFill="1" applyAlignment="1">
      <alignment vertical="top"/>
      <protection/>
    </xf>
    <xf numFmtId="0" fontId="18" fillId="34" borderId="11" xfId="50" applyFont="1" applyFill="1" applyBorder="1" applyAlignment="1">
      <alignment vertical="top"/>
      <protection/>
    </xf>
    <xf numFmtId="3" fontId="18" fillId="34" borderId="0" xfId="50" applyNumberFormat="1" applyFont="1" applyFill="1" applyBorder="1" applyAlignment="1">
      <alignment horizontal="center" vertical="top"/>
      <protection/>
    </xf>
    <xf numFmtId="3" fontId="18" fillId="34" borderId="10" xfId="50" applyNumberFormat="1" applyFont="1" applyFill="1" applyBorder="1" applyAlignment="1">
      <alignment horizontal="center" vertical="top"/>
      <protection/>
    </xf>
    <xf numFmtId="0" fontId="0" fillId="0" borderId="23" xfId="50" applyFont="1" applyFill="1" applyBorder="1" applyAlignment="1">
      <alignment vertical="top" wrapText="1"/>
      <protection/>
    </xf>
    <xf numFmtId="3" fontId="0" fillId="34" borderId="29" xfId="50" applyNumberFormat="1" applyFont="1" applyFill="1" applyBorder="1" applyAlignment="1" applyProtection="1">
      <alignment horizontal="right" vertical="top"/>
      <protection locked="0"/>
    </xf>
    <xf numFmtId="3" fontId="0" fillId="34" borderId="30" xfId="50" applyNumberFormat="1" applyFont="1" applyFill="1" applyBorder="1" applyAlignment="1" applyProtection="1">
      <alignment horizontal="right" vertical="top"/>
      <protection locked="0"/>
    </xf>
    <xf numFmtId="3" fontId="18" fillId="39" borderId="31" xfId="50" applyNumberFormat="1" applyFont="1" applyFill="1" applyBorder="1" applyAlignment="1" applyProtection="1">
      <alignment horizontal="right" vertical="top"/>
      <protection locked="0"/>
    </xf>
    <xf numFmtId="0" fontId="0" fillId="0" borderId="0" xfId="50" applyFill="1" applyAlignment="1">
      <alignment vertical="top"/>
      <protection/>
    </xf>
    <xf numFmtId="0" fontId="0" fillId="34" borderId="24" xfId="50" applyFont="1" applyFill="1" applyBorder="1" applyAlignment="1">
      <alignment vertical="top" wrapText="1"/>
      <protection/>
    </xf>
    <xf numFmtId="3" fontId="0" fillId="34" borderId="32" xfId="50" applyNumberFormat="1" applyFont="1" applyFill="1" applyBorder="1" applyAlignment="1" applyProtection="1">
      <alignment horizontal="right" vertical="top"/>
      <protection locked="0"/>
    </xf>
    <xf numFmtId="3" fontId="0" fillId="34" borderId="33" xfId="50" applyNumberFormat="1" applyFont="1" applyFill="1" applyBorder="1" applyAlignment="1" applyProtection="1">
      <alignment horizontal="right" vertical="top"/>
      <protection locked="0"/>
    </xf>
    <xf numFmtId="3" fontId="18" fillId="39" borderId="34" xfId="50" applyNumberFormat="1" applyFont="1" applyFill="1" applyBorder="1" applyAlignment="1" applyProtection="1">
      <alignment horizontal="right" vertical="top"/>
      <protection locked="0"/>
    </xf>
    <xf numFmtId="0" fontId="0" fillId="34" borderId="80" xfId="50" applyFont="1" applyFill="1" applyBorder="1" applyAlignment="1">
      <alignment vertical="top" wrapText="1"/>
      <protection/>
    </xf>
    <xf numFmtId="3" fontId="0" fillId="34" borderId="43" xfId="50" applyNumberFormat="1" applyFont="1" applyFill="1" applyBorder="1" applyAlignment="1" applyProtection="1">
      <alignment horizontal="right" vertical="top"/>
      <protection locked="0"/>
    </xf>
    <xf numFmtId="3" fontId="18" fillId="39" borderId="44" xfId="50" applyNumberFormat="1" applyFont="1" applyFill="1" applyBorder="1" applyAlignment="1" applyProtection="1">
      <alignment horizontal="right" vertical="top"/>
      <protection locked="0"/>
    </xf>
    <xf numFmtId="0" fontId="18" fillId="34" borderId="26" xfId="50" applyFont="1" applyFill="1" applyBorder="1" applyAlignment="1">
      <alignment vertical="top"/>
      <protection/>
    </xf>
    <xf numFmtId="3" fontId="18" fillId="39" borderId="103" xfId="50" applyNumberFormat="1" applyFont="1" applyFill="1" applyBorder="1" applyAlignment="1" applyProtection="1">
      <alignment horizontal="right" vertical="top"/>
      <protection locked="0"/>
    </xf>
    <xf numFmtId="3" fontId="18" fillId="39" borderId="53" xfId="50" applyNumberFormat="1" applyFont="1" applyFill="1" applyBorder="1" applyAlignment="1" applyProtection="1">
      <alignment horizontal="right" vertical="top"/>
      <protection locked="0"/>
    </xf>
    <xf numFmtId="3" fontId="18" fillId="39" borderId="83" xfId="50" applyNumberFormat="1" applyFont="1" applyFill="1" applyBorder="1" applyAlignment="1" applyProtection="1">
      <alignment horizontal="right" vertical="top"/>
      <protection locked="0"/>
    </xf>
    <xf numFmtId="3" fontId="0" fillId="33" borderId="0" xfId="0" applyNumberFormat="1" applyFont="1" applyFill="1" applyAlignment="1">
      <alignment horizontal="center" vertical="top"/>
    </xf>
    <xf numFmtId="0" fontId="19" fillId="0" borderId="68" xfId="50" applyFont="1" applyFill="1" applyBorder="1" applyAlignment="1">
      <alignment horizontal="left" vertical="top" indent="2"/>
      <protection/>
    </xf>
    <xf numFmtId="0" fontId="19" fillId="0" borderId="68" xfId="50" applyFont="1" applyFill="1" applyBorder="1" applyAlignment="1">
      <alignment horizontal="left" vertical="top" wrapText="1" indent="2"/>
      <protection/>
    </xf>
    <xf numFmtId="0" fontId="19" fillId="0" borderId="70" xfId="50" applyFont="1" applyFill="1" applyBorder="1" applyAlignment="1">
      <alignment horizontal="left" vertical="top" wrapText="1" indent="2"/>
      <protection/>
    </xf>
    <xf numFmtId="0" fontId="27" fillId="34" borderId="0" xfId="51" applyFont="1" applyFill="1" applyAlignment="1">
      <alignment vertical="top"/>
      <protection/>
    </xf>
    <xf numFmtId="3" fontId="28" fillId="34" borderId="0" xfId="51" applyNumberFormat="1" applyFont="1" applyFill="1" applyAlignment="1">
      <alignment horizontal="center" vertical="top"/>
      <protection/>
    </xf>
    <xf numFmtId="0" fontId="29" fillId="34" borderId="0" xfId="51" applyFont="1" applyFill="1" applyAlignment="1">
      <alignment vertical="top"/>
      <protection/>
    </xf>
    <xf numFmtId="3" fontId="27" fillId="34" borderId="0" xfId="51" applyNumberFormat="1" applyFont="1" applyFill="1" applyAlignment="1">
      <alignment horizontal="center" vertical="top"/>
      <protection/>
    </xf>
    <xf numFmtId="0" fontId="0" fillId="36" borderId="18" xfId="51" applyFill="1" applyBorder="1" applyAlignment="1">
      <alignment vertical="top"/>
      <protection/>
    </xf>
    <xf numFmtId="0" fontId="112" fillId="33" borderId="0" xfId="51" applyFont="1" applyFill="1" applyAlignment="1">
      <alignment vertical="top"/>
      <protection/>
    </xf>
    <xf numFmtId="0" fontId="112" fillId="36" borderId="0" xfId="51" applyFont="1" applyFill="1" applyAlignment="1">
      <alignment vertical="top"/>
      <protection/>
    </xf>
    <xf numFmtId="0" fontId="0" fillId="0" borderId="11" xfId="51" applyFill="1" applyBorder="1" applyAlignment="1">
      <alignment vertical="top" wrapText="1"/>
      <protection/>
    </xf>
    <xf numFmtId="0" fontId="34" fillId="0" borderId="0" xfId="51" applyFont="1" applyFill="1" applyBorder="1" applyAlignment="1">
      <alignment horizontal="center" vertical="top" wrapText="1"/>
      <protection/>
    </xf>
    <xf numFmtId="0" fontId="18" fillId="0" borderId="10" xfId="51" applyFont="1" applyFill="1" applyBorder="1" applyAlignment="1">
      <alignment horizontal="center" vertical="top" wrapText="1"/>
      <protection/>
    </xf>
    <xf numFmtId="0" fontId="0" fillId="36" borderId="11" xfId="51" applyFill="1" applyBorder="1" applyAlignment="1">
      <alignment vertical="top"/>
      <protection/>
    </xf>
    <xf numFmtId="0" fontId="0" fillId="0" borderId="84" xfId="51" applyFont="1" applyFill="1" applyBorder="1" applyAlignment="1">
      <alignment vertical="top" wrapText="1"/>
      <protection/>
    </xf>
    <xf numFmtId="0" fontId="0" fillId="0" borderId="97" xfId="51" applyFont="1" applyFill="1" applyBorder="1" applyAlignment="1">
      <alignment vertical="top" wrapText="1"/>
      <protection/>
    </xf>
    <xf numFmtId="0" fontId="0" fillId="0" borderId="23" xfId="51" applyFont="1" applyFill="1" applyBorder="1" applyAlignment="1">
      <alignment vertical="top" wrapText="1"/>
      <protection/>
    </xf>
    <xf numFmtId="0" fontId="0" fillId="0" borderId="48" xfId="51" applyFont="1" applyFill="1" applyBorder="1" applyAlignment="1">
      <alignment vertical="top" wrapText="1"/>
      <protection/>
    </xf>
    <xf numFmtId="0" fontId="0" fillId="0" borderId="24" xfId="51" applyFont="1" applyFill="1" applyBorder="1" applyAlignment="1">
      <alignment vertical="top" wrapText="1"/>
      <protection/>
    </xf>
    <xf numFmtId="0" fontId="0" fillId="0" borderId="68" xfId="51" applyFont="1" applyFill="1" applyBorder="1" applyAlignment="1">
      <alignment vertical="top"/>
      <protection/>
    </xf>
    <xf numFmtId="0" fontId="0" fillId="0" borderId="98" xfId="51" applyFont="1" applyFill="1" applyBorder="1" applyAlignment="1">
      <alignment vertical="top" wrapText="1"/>
      <protection/>
    </xf>
    <xf numFmtId="0" fontId="0" fillId="0" borderId="79" xfId="51" applyFont="1" applyFill="1" applyBorder="1" applyAlignment="1">
      <alignment vertical="top" wrapText="1"/>
      <protection/>
    </xf>
    <xf numFmtId="0" fontId="0" fillId="0" borderId="25" xfId="51" applyFont="1" applyFill="1" applyBorder="1" applyAlignment="1">
      <alignment vertical="top" wrapText="1"/>
      <protection/>
    </xf>
    <xf numFmtId="0" fontId="18" fillId="0" borderId="13" xfId="51" applyFont="1" applyFill="1" applyBorder="1" applyAlignment="1">
      <alignment vertical="top" wrapText="1"/>
      <protection/>
    </xf>
    <xf numFmtId="0" fontId="0" fillId="0" borderId="108" xfId="51" applyFont="1" applyFill="1" applyBorder="1" applyAlignment="1">
      <alignment vertical="top" wrapText="1"/>
      <protection/>
    </xf>
    <xf numFmtId="0" fontId="0" fillId="39" borderId="26" xfId="51" applyFont="1" applyFill="1" applyBorder="1" applyAlignment="1">
      <alignment vertical="top" wrapText="1"/>
      <protection/>
    </xf>
    <xf numFmtId="0" fontId="18" fillId="0" borderId="0" xfId="51" applyFont="1" applyFill="1" applyBorder="1" applyAlignment="1">
      <alignment horizontal="center" vertical="top" wrapText="1"/>
      <protection/>
    </xf>
    <xf numFmtId="0" fontId="18" fillId="0" borderId="10" xfId="51" applyFont="1" applyFill="1" applyBorder="1" applyAlignment="1">
      <alignment vertical="top"/>
      <protection/>
    </xf>
    <xf numFmtId="0" fontId="0" fillId="0" borderId="67" xfId="51" applyFont="1" applyFill="1" applyBorder="1" applyAlignment="1">
      <alignment vertical="top" wrapText="1"/>
      <protection/>
    </xf>
    <xf numFmtId="0" fontId="0" fillId="0" borderId="69" xfId="51" applyFont="1" applyFill="1" applyBorder="1" applyAlignment="1">
      <alignment vertical="top" wrapText="1"/>
      <protection/>
    </xf>
    <xf numFmtId="0" fontId="0" fillId="0" borderId="68" xfId="51" applyFont="1" applyFill="1" applyBorder="1" applyAlignment="1">
      <alignment vertical="top" wrapText="1"/>
      <protection/>
    </xf>
    <xf numFmtId="0" fontId="110" fillId="33" borderId="0" xfId="51" applyFont="1" applyFill="1" applyAlignment="1">
      <alignment vertical="top"/>
      <protection/>
    </xf>
    <xf numFmtId="0" fontId="19" fillId="0" borderId="68" xfId="51" applyFont="1" applyFill="1" applyBorder="1" applyAlignment="1">
      <alignment horizontal="left" vertical="top" indent="2"/>
      <protection/>
    </xf>
    <xf numFmtId="0" fontId="48" fillId="37" borderId="0" xfId="51" applyFont="1" applyFill="1" applyBorder="1" applyAlignment="1">
      <alignment vertical="top"/>
      <protection/>
    </xf>
    <xf numFmtId="0" fontId="15" fillId="0" borderId="20" xfId="51" applyFont="1" applyFill="1" applyBorder="1" applyAlignment="1">
      <alignment vertical="top" wrapText="1"/>
      <protection/>
    </xf>
    <xf numFmtId="0" fontId="0" fillId="0" borderId="0" xfId="51" applyFill="1" applyBorder="1" applyAlignment="1">
      <alignment vertical="top"/>
      <protection/>
    </xf>
    <xf numFmtId="0" fontId="0" fillId="0" borderId="20" xfId="51" applyFont="1" applyFill="1" applyBorder="1" applyAlignment="1">
      <alignment vertical="top"/>
      <protection/>
    </xf>
    <xf numFmtId="0" fontId="0" fillId="0" borderId="21" xfId="51" applyFill="1" applyBorder="1" applyAlignment="1">
      <alignment vertical="top"/>
      <protection/>
    </xf>
    <xf numFmtId="3" fontId="0" fillId="0" borderId="20" xfId="51" applyNumberFormat="1" applyFont="1" applyFill="1" applyBorder="1" applyAlignment="1" applyProtection="1">
      <alignment horizontal="right" vertical="top"/>
      <protection locked="0"/>
    </xf>
    <xf numFmtId="3" fontId="0" fillId="0" borderId="65" xfId="51" applyNumberFormat="1" applyFont="1" applyFill="1" applyBorder="1" applyAlignment="1" applyProtection="1">
      <alignment horizontal="right" vertical="top"/>
      <protection locked="0"/>
    </xf>
    <xf numFmtId="3" fontId="18" fillId="34" borderId="14" xfId="51" applyNumberFormat="1" applyFont="1" applyFill="1" applyBorder="1" applyAlignment="1">
      <alignment horizontal="center" vertical="top"/>
      <protection/>
    </xf>
    <xf numFmtId="0" fontId="0" fillId="34" borderId="27" xfId="51" applyFont="1" applyFill="1" applyBorder="1" applyAlignment="1">
      <alignment vertical="top"/>
      <protection/>
    </xf>
    <xf numFmtId="3" fontId="0" fillId="34" borderId="27" xfId="51" applyNumberFormat="1" applyFont="1" applyFill="1" applyBorder="1" applyAlignment="1" applyProtection="1">
      <alignment horizontal="right" vertical="top"/>
      <protection locked="0"/>
    </xf>
    <xf numFmtId="3" fontId="0" fillId="34" borderId="64" xfId="51" applyNumberFormat="1" applyFont="1" applyFill="1" applyBorder="1" applyAlignment="1" applyProtection="1">
      <alignment horizontal="right" vertical="top"/>
      <protection locked="0"/>
    </xf>
    <xf numFmtId="0" fontId="0" fillId="34" borderId="11" xfId="51" applyFont="1" applyFill="1" applyBorder="1" applyAlignment="1">
      <alignment vertical="top"/>
      <protection/>
    </xf>
    <xf numFmtId="3" fontId="0" fillId="34" borderId="70" xfId="51" applyNumberFormat="1" applyFont="1" applyFill="1" applyBorder="1" applyAlignment="1" applyProtection="1">
      <alignment horizontal="right" vertical="top"/>
      <protection locked="0"/>
    </xf>
    <xf numFmtId="3" fontId="0" fillId="34" borderId="32" xfId="51" applyNumberFormat="1" applyFont="1" applyFill="1" applyBorder="1" applyAlignment="1" applyProtection="1">
      <alignment horizontal="right" vertical="top"/>
      <protection locked="0"/>
    </xf>
    <xf numFmtId="3" fontId="18" fillId="42" borderId="34" xfId="51" applyNumberFormat="1" applyFont="1" applyFill="1" applyBorder="1" applyAlignment="1" applyProtection="1">
      <alignment horizontal="right" vertical="top"/>
      <protection locked="0"/>
    </xf>
    <xf numFmtId="3" fontId="0" fillId="34" borderId="11" xfId="51" applyNumberFormat="1" applyFont="1" applyFill="1" applyBorder="1" applyAlignment="1" applyProtection="1">
      <alignment horizontal="right" vertical="top"/>
      <protection locked="0"/>
    </xf>
    <xf numFmtId="0" fontId="0" fillId="33" borderId="10" xfId="51" applyFont="1" applyFill="1" applyBorder="1" applyAlignment="1">
      <alignment vertical="top"/>
      <protection/>
    </xf>
    <xf numFmtId="0" fontId="0" fillId="34" borderId="101" xfId="51" applyFont="1" applyFill="1" applyBorder="1" applyAlignment="1">
      <alignment vertical="top"/>
      <protection/>
    </xf>
    <xf numFmtId="0" fontId="18" fillId="0" borderId="26" xfId="51" applyFont="1" applyFill="1" applyBorder="1" applyAlignment="1">
      <alignment vertical="top"/>
      <protection/>
    </xf>
    <xf numFmtId="3" fontId="18" fillId="42" borderId="103" xfId="51" applyNumberFormat="1" applyFont="1" applyFill="1" applyBorder="1" applyAlignment="1" applyProtection="1">
      <alignment horizontal="right" vertical="top"/>
      <protection locked="0"/>
    </xf>
    <xf numFmtId="3" fontId="18" fillId="42" borderId="108" xfId="51" applyNumberFormat="1" applyFont="1" applyFill="1" applyBorder="1" applyAlignment="1" applyProtection="1">
      <alignment horizontal="right" vertical="top"/>
      <protection locked="0"/>
    </xf>
    <xf numFmtId="3" fontId="18" fillId="42" borderId="83" xfId="51" applyNumberFormat="1" applyFont="1" applyFill="1" applyBorder="1" applyAlignment="1" applyProtection="1">
      <alignment horizontal="right" vertical="top"/>
      <protection locked="0"/>
    </xf>
    <xf numFmtId="3" fontId="0" fillId="34" borderId="101" xfId="51" applyNumberFormat="1" applyFont="1" applyFill="1" applyBorder="1" applyAlignment="1" applyProtection="1">
      <alignment horizontal="right" vertical="top"/>
      <protection locked="0"/>
    </xf>
    <xf numFmtId="3" fontId="0" fillId="34" borderId="59" xfId="51" applyNumberFormat="1" applyFont="1" applyFill="1" applyBorder="1" applyAlignment="1" applyProtection="1">
      <alignment horizontal="right" vertical="top"/>
      <protection locked="0"/>
    </xf>
    <xf numFmtId="3" fontId="18" fillId="42" borderId="16" xfId="51" applyNumberFormat="1" applyFont="1" applyFill="1" applyBorder="1" applyAlignment="1" applyProtection="1">
      <alignment horizontal="right" vertical="top"/>
      <protection locked="0"/>
    </xf>
    <xf numFmtId="3" fontId="18" fillId="42" borderId="89" xfId="51" applyNumberFormat="1" applyFont="1" applyFill="1" applyBorder="1" applyAlignment="1" applyProtection="1">
      <alignment horizontal="right" vertical="top"/>
      <protection locked="0"/>
    </xf>
    <xf numFmtId="3" fontId="0" fillId="34" borderId="116" xfId="51" applyNumberFormat="1" applyFont="1" applyFill="1" applyBorder="1" applyAlignment="1" applyProtection="1">
      <alignment horizontal="right" vertical="top"/>
      <protection locked="0"/>
    </xf>
    <xf numFmtId="0" fontId="0" fillId="34" borderId="87" xfId="51" applyFont="1" applyFill="1" applyBorder="1" applyAlignment="1">
      <alignment vertical="top"/>
      <protection/>
    </xf>
    <xf numFmtId="3" fontId="0" fillId="34" borderId="58" xfId="51" applyNumberFormat="1" applyFont="1" applyFill="1" applyBorder="1" applyAlignment="1" applyProtection="1">
      <alignment horizontal="right" vertical="top"/>
      <protection locked="0"/>
    </xf>
    <xf numFmtId="3" fontId="0" fillId="34" borderId="117" xfId="51" applyNumberFormat="1" applyFont="1" applyFill="1" applyBorder="1" applyAlignment="1" applyProtection="1">
      <alignment horizontal="right" vertical="top"/>
      <protection locked="0"/>
    </xf>
    <xf numFmtId="0" fontId="18" fillId="0" borderId="76" xfId="51" applyFont="1" applyFill="1" applyBorder="1" applyAlignment="1">
      <alignment vertical="top"/>
      <protection/>
    </xf>
    <xf numFmtId="0" fontId="18" fillId="0" borderId="72" xfId="51" applyFont="1" applyFill="1" applyBorder="1" applyAlignment="1">
      <alignment vertical="top"/>
      <protection/>
    </xf>
    <xf numFmtId="3" fontId="18" fillId="0" borderId="0" xfId="51" applyNumberFormat="1" applyFont="1" applyFill="1" applyBorder="1" applyAlignment="1" applyProtection="1">
      <alignment horizontal="right" vertical="top"/>
      <protection locked="0"/>
    </xf>
    <xf numFmtId="3" fontId="18" fillId="0" borderId="118" xfId="51" applyNumberFormat="1" applyFont="1" applyFill="1" applyBorder="1" applyAlignment="1" applyProtection="1">
      <alignment horizontal="right" vertical="top"/>
      <protection locked="0"/>
    </xf>
    <xf numFmtId="3" fontId="18" fillId="0" borderId="10" xfId="51" applyNumberFormat="1" applyFont="1" applyFill="1" applyBorder="1" applyAlignment="1" applyProtection="1">
      <alignment horizontal="right" vertical="top"/>
      <protection locked="0"/>
    </xf>
    <xf numFmtId="3" fontId="18" fillId="42" borderId="53" xfId="51" applyNumberFormat="1" applyFont="1" applyFill="1" applyBorder="1" applyAlignment="1" applyProtection="1">
      <alignment horizontal="right" vertical="top"/>
      <protection locked="0"/>
    </xf>
    <xf numFmtId="0" fontId="0" fillId="34" borderId="28" xfId="0" applyFont="1" applyFill="1" applyBorder="1" applyAlignment="1">
      <alignment horizontal="left" vertical="top" wrapText="1" indent="2"/>
    </xf>
    <xf numFmtId="3" fontId="18" fillId="39" borderId="30" xfId="0" applyNumberFormat="1" applyFont="1" applyFill="1" applyBorder="1" applyAlignment="1" applyProtection="1">
      <alignment horizontal="right" vertical="top"/>
      <protection locked="0"/>
    </xf>
    <xf numFmtId="3" fontId="18" fillId="39" borderId="33" xfId="0" applyNumberFormat="1" applyFont="1" applyFill="1" applyBorder="1" applyAlignment="1" applyProtection="1">
      <alignment horizontal="right" vertical="top"/>
      <protection locked="0"/>
    </xf>
    <xf numFmtId="3" fontId="0" fillId="34" borderId="37" xfId="0" applyNumberFormat="1" applyFont="1" applyFill="1" applyBorder="1" applyAlignment="1" applyProtection="1">
      <alignment horizontal="right" vertical="top"/>
      <protection locked="0"/>
    </xf>
    <xf numFmtId="0" fontId="0" fillId="0" borderId="69" xfId="51" applyBorder="1" applyAlignment="1">
      <alignment vertical="top" wrapText="1"/>
      <protection/>
    </xf>
    <xf numFmtId="0" fontId="0" fillId="0" borderId="70" xfId="51" applyFont="1" applyFill="1" applyBorder="1" applyAlignment="1">
      <alignment vertical="top"/>
      <protection/>
    </xf>
    <xf numFmtId="0" fontId="0" fillId="0" borderId="119" xfId="51" applyFont="1" applyFill="1" applyBorder="1" applyAlignment="1">
      <alignment vertical="top" wrapText="1"/>
      <protection/>
    </xf>
    <xf numFmtId="0" fontId="0" fillId="0" borderId="72" xfId="51" applyFont="1" applyFill="1" applyBorder="1" applyAlignment="1">
      <alignment vertical="top"/>
      <protection/>
    </xf>
    <xf numFmtId="0" fontId="0" fillId="0" borderId="28" xfId="51" applyFont="1" applyFill="1" applyBorder="1" applyAlignment="1">
      <alignment vertical="top" wrapText="1"/>
      <protection/>
    </xf>
    <xf numFmtId="0" fontId="0" fillId="0" borderId="10" xfId="51" applyFont="1" applyFill="1" applyBorder="1" applyAlignment="1">
      <alignment vertical="top" wrapText="1"/>
      <protection/>
    </xf>
    <xf numFmtId="0" fontId="19" fillId="0" borderId="79" xfId="51" applyFont="1" applyFill="1" applyBorder="1" applyAlignment="1">
      <alignment horizontal="left" vertical="top" indent="2"/>
      <protection/>
    </xf>
    <xf numFmtId="0" fontId="0" fillId="0" borderId="24" xfId="51" applyBorder="1" applyAlignment="1">
      <alignment vertical="top" wrapText="1"/>
      <protection/>
    </xf>
    <xf numFmtId="0" fontId="0" fillId="0" borderId="70" xfId="51" applyFont="1" applyFill="1" applyBorder="1" applyAlignment="1">
      <alignment vertical="top" wrapText="1"/>
      <protection/>
    </xf>
    <xf numFmtId="0" fontId="19" fillId="0" borderId="24" xfId="51" applyFont="1" applyFill="1" applyBorder="1" applyAlignment="1">
      <alignment horizontal="left" vertical="top" wrapText="1" indent="2"/>
      <protection/>
    </xf>
    <xf numFmtId="0" fontId="113" fillId="0" borderId="20" xfId="0" applyFont="1" applyFill="1" applyBorder="1" applyAlignment="1">
      <alignment horizontal="center" vertical="top" wrapText="1"/>
    </xf>
    <xf numFmtId="0" fontId="0" fillId="0" borderId="21" xfId="0" applyBorder="1" applyAlignment="1">
      <alignment horizontal="center" vertical="top" wrapText="1"/>
    </xf>
    <xf numFmtId="0" fontId="0" fillId="0" borderId="22" xfId="0" applyBorder="1" applyAlignment="1">
      <alignment horizontal="center" vertical="top" wrapText="1"/>
    </xf>
    <xf numFmtId="3" fontId="0" fillId="0" borderId="0" xfId="51" applyNumberFormat="1" applyFont="1" applyFill="1" applyAlignment="1">
      <alignment horizontal="center" vertical="top"/>
      <protection/>
    </xf>
    <xf numFmtId="0" fontId="2" fillId="33" borderId="0" xfId="0" applyFont="1" applyFill="1" applyAlignment="1">
      <alignment/>
    </xf>
    <xf numFmtId="3" fontId="18" fillId="39" borderId="65" xfId="0" applyNumberFormat="1" applyFont="1" applyFill="1" applyBorder="1" applyAlignment="1" applyProtection="1">
      <alignment horizontal="right"/>
      <protection locked="0"/>
    </xf>
    <xf numFmtId="0" fontId="0" fillId="33" borderId="0" xfId="0" applyFill="1" applyAlignment="1">
      <alignment/>
    </xf>
    <xf numFmtId="0" fontId="16" fillId="33" borderId="0" xfId="0" applyFont="1" applyFill="1" applyAlignment="1">
      <alignment/>
    </xf>
    <xf numFmtId="0" fontId="0" fillId="0" borderId="0" xfId="0" applyFill="1" applyAlignment="1">
      <alignment/>
    </xf>
    <xf numFmtId="0" fontId="15" fillId="0" borderId="27" xfId="0" applyFont="1" applyFill="1" applyBorder="1" applyAlignment="1">
      <alignment horizontal="left" wrapText="1"/>
    </xf>
    <xf numFmtId="3" fontId="15" fillId="0" borderId="78" xfId="0" applyNumberFormat="1" applyFont="1" applyFill="1" applyBorder="1" applyAlignment="1">
      <alignment horizontal="left" wrapText="1"/>
    </xf>
    <xf numFmtId="3" fontId="15" fillId="0" borderId="66" xfId="0" applyNumberFormat="1" applyFont="1" applyFill="1" applyBorder="1" applyAlignment="1">
      <alignment horizontal="left" wrapText="1"/>
    </xf>
    <xf numFmtId="0" fontId="18" fillId="0" borderId="13" xfId="0" applyFont="1" applyFill="1" applyBorder="1" applyAlignment="1">
      <alignment/>
    </xf>
    <xf numFmtId="3" fontId="18" fillId="0" borderId="12" xfId="0" applyNumberFormat="1" applyFont="1" applyFill="1" applyBorder="1" applyAlignment="1">
      <alignment horizontal="center" vertical="top" wrapText="1"/>
    </xf>
    <xf numFmtId="3" fontId="18" fillId="0" borderId="12" xfId="0" applyNumberFormat="1" applyFont="1" applyFill="1" applyBorder="1" applyAlignment="1">
      <alignment horizontal="center" vertical="top"/>
    </xf>
    <xf numFmtId="3" fontId="0" fillId="42" borderId="40" xfId="0" applyNumberFormat="1" applyFont="1" applyFill="1" applyBorder="1" applyAlignment="1" applyProtection="1">
      <alignment horizontal="right"/>
      <protection locked="0"/>
    </xf>
    <xf numFmtId="0" fontId="0" fillId="0" borderId="110" xfId="0" applyBorder="1" applyAlignment="1">
      <alignment vertical="top"/>
    </xf>
    <xf numFmtId="0" fontId="0" fillId="0" borderId="111" xfId="0" applyBorder="1" applyAlignment="1">
      <alignment vertical="top"/>
    </xf>
    <xf numFmtId="3" fontId="0" fillId="0" borderId="15" xfId="0" applyNumberFormat="1" applyFont="1" applyFill="1" applyBorder="1" applyAlignment="1" applyProtection="1">
      <alignment horizontal="right"/>
      <protection locked="0"/>
    </xf>
    <xf numFmtId="3" fontId="0" fillId="0" borderId="120" xfId="0" applyNumberFormat="1" applyFont="1" applyFill="1" applyBorder="1" applyAlignment="1" applyProtection="1">
      <alignment horizontal="right" vertical="top"/>
      <protection locked="0"/>
    </xf>
    <xf numFmtId="0" fontId="19" fillId="0" borderId="121" xfId="0" applyFont="1" applyFill="1" applyBorder="1" applyAlignment="1">
      <alignment horizontal="left" vertical="top" wrapText="1"/>
    </xf>
    <xf numFmtId="3" fontId="0" fillId="0" borderId="122" xfId="0" applyNumberFormat="1" applyFont="1" applyFill="1" applyBorder="1" applyAlignment="1" applyProtection="1">
      <alignment horizontal="right" vertical="top"/>
      <protection locked="0"/>
    </xf>
    <xf numFmtId="3" fontId="0" fillId="0" borderId="39" xfId="0" applyNumberFormat="1" applyFont="1" applyFill="1" applyBorder="1" applyAlignment="1" applyProtection="1">
      <alignment horizontal="right"/>
      <protection locked="0"/>
    </xf>
    <xf numFmtId="3" fontId="0" fillId="42" borderId="15" xfId="0" applyNumberFormat="1" applyFont="1" applyFill="1" applyBorder="1" applyAlignment="1" applyProtection="1">
      <alignment horizontal="right"/>
      <protection locked="0"/>
    </xf>
    <xf numFmtId="3" fontId="0" fillId="0" borderId="108" xfId="0" applyNumberFormat="1" applyFont="1" applyFill="1" applyBorder="1" applyAlignment="1" applyProtection="1">
      <alignment horizontal="right"/>
      <protection locked="0"/>
    </xf>
    <xf numFmtId="3" fontId="0" fillId="0" borderId="54" xfId="0" applyNumberFormat="1" applyFont="1" applyFill="1" applyBorder="1" applyAlignment="1" applyProtection="1">
      <alignment horizontal="right"/>
      <protection locked="0"/>
    </xf>
    <xf numFmtId="3" fontId="0" fillId="42" borderId="26" xfId="0" applyNumberFormat="1" applyFont="1" applyFill="1" applyBorder="1" applyAlignment="1" applyProtection="1">
      <alignment horizontal="right"/>
      <protection locked="0"/>
    </xf>
    <xf numFmtId="0" fontId="15" fillId="37" borderId="20" xfId="0" applyFont="1" applyFill="1" applyBorder="1" applyAlignment="1">
      <alignment horizontal="left" vertical="top" wrapText="1"/>
    </xf>
    <xf numFmtId="0" fontId="9" fillId="33" borderId="0" xfId="0" applyFont="1" applyFill="1" applyAlignment="1">
      <alignment/>
    </xf>
    <xf numFmtId="0" fontId="19" fillId="0" borderId="110" xfId="0" applyFont="1" applyFill="1" applyBorder="1" applyAlignment="1">
      <alignment horizontal="left" vertical="top" wrapText="1"/>
    </xf>
    <xf numFmtId="14" fontId="0" fillId="0" borderId="0" xfId="0" applyNumberFormat="1" applyFill="1" applyAlignment="1">
      <alignment/>
    </xf>
    <xf numFmtId="0" fontId="18" fillId="37" borderId="78" xfId="50" applyFont="1" applyFill="1" applyBorder="1" applyAlignment="1">
      <alignment vertical="top"/>
      <protection/>
    </xf>
    <xf numFmtId="3" fontId="0" fillId="0" borderId="40" xfId="0" applyNumberFormat="1" applyFont="1" applyFill="1" applyBorder="1" applyAlignment="1" applyProtection="1">
      <alignment horizontal="right"/>
      <protection locked="0"/>
    </xf>
    <xf numFmtId="0" fontId="48" fillId="33" borderId="0" xfId="0" applyFont="1" applyFill="1" applyAlignment="1">
      <alignment horizontal="left" vertical="top"/>
    </xf>
    <xf numFmtId="0" fontId="48" fillId="0" borderId="0" xfId="0" applyFont="1" applyFill="1" applyAlignment="1">
      <alignment horizontal="left" vertical="top"/>
    </xf>
    <xf numFmtId="0" fontId="0" fillId="0" borderId="123" xfId="0" applyBorder="1" applyAlignment="1">
      <alignment vertical="top"/>
    </xf>
    <xf numFmtId="0" fontId="0" fillId="0" borderId="124" xfId="0" applyBorder="1" applyAlignment="1">
      <alignment vertical="top"/>
    </xf>
    <xf numFmtId="0" fontId="19" fillId="0" borderId="109" xfId="0" applyFont="1" applyFill="1" applyBorder="1" applyAlignment="1">
      <alignment horizontal="left" vertical="top" wrapText="1" indent="3"/>
    </xf>
    <xf numFmtId="0" fontId="19" fillId="0" borderId="110" xfId="0" applyFont="1" applyFill="1" applyBorder="1" applyAlignment="1">
      <alignment horizontal="left" vertical="top" wrapText="1" indent="3"/>
    </xf>
    <xf numFmtId="0" fontId="54" fillId="37" borderId="18" xfId="0" applyFont="1" applyFill="1" applyBorder="1" applyAlignment="1">
      <alignment horizontal="center"/>
    </xf>
    <xf numFmtId="0" fontId="19" fillId="0" borderId="109" xfId="0" applyFont="1" applyFill="1" applyBorder="1" applyAlignment="1">
      <alignment horizontal="left" vertical="top" wrapText="1" indent="1"/>
    </xf>
    <xf numFmtId="0" fontId="19" fillId="0" borderId="120" xfId="0" applyFont="1" applyFill="1" applyBorder="1" applyAlignment="1">
      <alignment horizontal="left" vertical="top" wrapText="1"/>
    </xf>
    <xf numFmtId="0" fontId="0" fillId="34" borderId="24" xfId="0" applyFont="1" applyFill="1" applyBorder="1" applyAlignment="1">
      <alignment vertical="top" wrapText="1"/>
    </xf>
    <xf numFmtId="3" fontId="0" fillId="42" borderId="42" xfId="51" applyNumberFormat="1" applyFont="1" applyFill="1" applyBorder="1" applyAlignment="1" applyProtection="1">
      <alignment horizontal="right" vertical="top"/>
      <protection locked="0"/>
    </xf>
    <xf numFmtId="3" fontId="19" fillId="35" borderId="33" xfId="51" applyNumberFormat="1" applyFont="1" applyFill="1" applyBorder="1" applyAlignment="1" applyProtection="1">
      <alignment horizontal="right" vertical="top"/>
      <protection locked="0"/>
    </xf>
    <xf numFmtId="3" fontId="0" fillId="43" borderId="33" xfId="51" applyNumberFormat="1" applyFont="1" applyFill="1" applyBorder="1" applyAlignment="1" applyProtection="1">
      <alignment horizontal="right" vertical="top"/>
      <protection locked="0"/>
    </xf>
    <xf numFmtId="3" fontId="18" fillId="37" borderId="103" xfId="51" applyNumberFormat="1" applyFont="1" applyFill="1" applyBorder="1" applyAlignment="1" applyProtection="1">
      <alignment horizontal="right" vertical="top"/>
      <protection locked="0"/>
    </xf>
    <xf numFmtId="3" fontId="18" fillId="37" borderId="53" xfId="51" applyNumberFormat="1" applyFont="1" applyFill="1" applyBorder="1" applyAlignment="1" applyProtection="1">
      <alignment horizontal="right" vertical="top"/>
      <protection locked="0"/>
    </xf>
    <xf numFmtId="3" fontId="18" fillId="37" borderId="62" xfId="51" applyNumberFormat="1" applyFont="1" applyFill="1" applyBorder="1" applyAlignment="1" applyProtection="1">
      <alignment horizontal="right" vertical="top"/>
      <protection locked="0"/>
    </xf>
    <xf numFmtId="3" fontId="18" fillId="37" borderId="63" xfId="51" applyNumberFormat="1" applyFont="1" applyFill="1" applyBorder="1" applyAlignment="1" applyProtection="1">
      <alignment horizontal="right" vertical="top"/>
      <protection locked="0"/>
    </xf>
    <xf numFmtId="3" fontId="18" fillId="39" borderId="29" xfId="51" applyNumberFormat="1" applyFont="1" applyFill="1" applyBorder="1" applyAlignment="1" applyProtection="1">
      <alignment horizontal="right" vertical="top"/>
      <protection locked="0"/>
    </xf>
    <xf numFmtId="3" fontId="18" fillId="39" borderId="30" xfId="51" applyNumberFormat="1" applyFont="1" applyFill="1" applyBorder="1" applyAlignment="1" applyProtection="1">
      <alignment horizontal="right" vertical="top"/>
      <protection locked="0"/>
    </xf>
    <xf numFmtId="3" fontId="19" fillId="34" borderId="32" xfId="51" applyNumberFormat="1" applyFont="1" applyFill="1" applyBorder="1" applyAlignment="1" applyProtection="1">
      <alignment horizontal="right" vertical="top"/>
      <protection locked="0"/>
    </xf>
    <xf numFmtId="0" fontId="0" fillId="0" borderId="39" xfId="51" applyFont="1" applyFill="1" applyBorder="1" applyAlignment="1">
      <alignment vertical="top" wrapText="1"/>
      <protection/>
    </xf>
    <xf numFmtId="3" fontId="0" fillId="42" borderId="29" xfId="51" applyNumberFormat="1" applyFont="1" applyFill="1" applyBorder="1" applyAlignment="1" applyProtection="1">
      <alignment horizontal="right" vertical="top"/>
      <protection locked="0"/>
    </xf>
    <xf numFmtId="3" fontId="0" fillId="42" borderId="30" xfId="51" applyNumberFormat="1" applyFont="1" applyFill="1" applyBorder="1" applyAlignment="1" applyProtection="1">
      <alignment horizontal="right" vertical="top"/>
      <protection locked="0"/>
    </xf>
    <xf numFmtId="3" fontId="0" fillId="0" borderId="36" xfId="51" applyNumberFormat="1" applyFont="1" applyFill="1" applyBorder="1" applyAlignment="1" applyProtection="1">
      <alignment horizontal="right" vertical="top"/>
      <protection locked="0"/>
    </xf>
    <xf numFmtId="3" fontId="0" fillId="37" borderId="69" xfId="0" applyNumberFormat="1" applyFont="1" applyFill="1" applyBorder="1" applyAlignment="1" applyProtection="1">
      <alignment horizontal="right" vertical="top"/>
      <protection locked="0"/>
    </xf>
    <xf numFmtId="0" fontId="0" fillId="37" borderId="84" xfId="0" applyFont="1" applyFill="1" applyBorder="1" applyAlignment="1">
      <alignment vertical="top"/>
    </xf>
    <xf numFmtId="3" fontId="0" fillId="0" borderId="97" xfId="0" applyNumberFormat="1" applyFont="1" applyFill="1" applyBorder="1" applyAlignment="1" applyProtection="1">
      <alignment horizontal="right" vertical="top"/>
      <protection locked="0"/>
    </xf>
    <xf numFmtId="0" fontId="0" fillId="34" borderId="68" xfId="0" applyFont="1" applyFill="1" applyBorder="1" applyAlignment="1">
      <alignment vertical="top"/>
    </xf>
    <xf numFmtId="0" fontId="0" fillId="34" borderId="72" xfId="0" applyFont="1" applyFill="1" applyBorder="1" applyAlignment="1">
      <alignment vertical="top"/>
    </xf>
    <xf numFmtId="3" fontId="0" fillId="0" borderId="125" xfId="0" applyNumberFormat="1" applyFont="1" applyFill="1" applyBorder="1" applyAlignment="1">
      <alignment horizontal="center" vertical="top"/>
    </xf>
    <xf numFmtId="3" fontId="18" fillId="0" borderId="23" xfId="0" applyNumberFormat="1" applyFont="1" applyFill="1" applyBorder="1" applyAlignment="1" applyProtection="1">
      <alignment horizontal="right" vertical="top"/>
      <protection locked="0"/>
    </xf>
    <xf numFmtId="3" fontId="0" fillId="34" borderId="24" xfId="0" applyNumberFormat="1" applyFont="1" applyFill="1" applyBorder="1" applyAlignment="1" applyProtection="1">
      <alignment horizontal="right" vertical="top"/>
      <protection locked="0"/>
    </xf>
    <xf numFmtId="0" fontId="55" fillId="36" borderId="0" xfId="51" applyFont="1" applyFill="1" applyAlignment="1">
      <alignment vertical="top" textRotation="90" wrapText="1"/>
      <protection/>
    </xf>
    <xf numFmtId="0" fontId="55" fillId="37" borderId="0" xfId="0" applyFont="1" applyFill="1" applyAlignment="1">
      <alignment textRotation="90"/>
    </xf>
    <xf numFmtId="0" fontId="55" fillId="37" borderId="18" xfId="0" applyFont="1" applyFill="1" applyBorder="1" applyAlignment="1">
      <alignment textRotation="90"/>
    </xf>
    <xf numFmtId="0" fontId="55" fillId="36" borderId="0" xfId="0" applyFont="1" applyFill="1" applyAlignment="1">
      <alignment textRotation="90"/>
    </xf>
    <xf numFmtId="0" fontId="18" fillId="34" borderId="15" xfId="51" applyFont="1" applyFill="1" applyBorder="1" applyAlignment="1">
      <alignment horizontal="left" vertical="top" wrapText="1"/>
      <protection/>
    </xf>
    <xf numFmtId="0" fontId="0" fillId="42" borderId="23" xfId="51" applyFont="1" applyFill="1" applyBorder="1" applyAlignment="1">
      <alignment vertical="top" wrapText="1"/>
      <protection/>
    </xf>
    <xf numFmtId="0" fontId="0" fillId="42" borderId="115" xfId="51" applyFont="1" applyFill="1" applyBorder="1" applyAlignment="1">
      <alignment vertical="top" wrapText="1"/>
      <protection/>
    </xf>
    <xf numFmtId="0" fontId="0" fillId="42" borderId="69" xfId="51" applyFont="1" applyFill="1" applyBorder="1" applyAlignment="1">
      <alignment vertical="top" wrapText="1"/>
      <protection/>
    </xf>
    <xf numFmtId="0" fontId="0" fillId="42" borderId="24" xfId="51" applyFont="1" applyFill="1" applyBorder="1" applyAlignment="1">
      <alignment vertical="top" wrapText="1"/>
      <protection/>
    </xf>
    <xf numFmtId="3" fontId="0" fillId="0" borderId="25" xfId="51" applyNumberFormat="1" applyFont="1" applyFill="1" applyBorder="1" applyAlignment="1" applyProtection="1">
      <alignment horizontal="right" vertical="top"/>
      <protection locked="0"/>
    </xf>
    <xf numFmtId="0" fontId="18" fillId="0" borderId="27" xfId="0" applyFont="1" applyFill="1" applyBorder="1" applyAlignment="1">
      <alignment horizontal="left" vertical="top" wrapText="1"/>
    </xf>
    <xf numFmtId="0" fontId="0" fillId="0" borderId="11" xfId="0" applyFont="1" applyFill="1" applyBorder="1" applyAlignment="1">
      <alignment horizontal="left" vertical="top" wrapText="1"/>
    </xf>
    <xf numFmtId="0" fontId="38" fillId="37" borderId="11" xfId="0" applyFont="1" applyFill="1" applyBorder="1" applyAlignment="1">
      <alignment horizontal="left" vertical="top"/>
    </xf>
    <xf numFmtId="0" fontId="38" fillId="0" borderId="11" xfId="0" applyFont="1" applyFill="1" applyBorder="1" applyAlignment="1">
      <alignment horizontal="left" vertical="top"/>
    </xf>
    <xf numFmtId="0" fontId="38" fillId="0" borderId="13" xfId="0" applyFont="1" applyFill="1" applyBorder="1" applyAlignment="1">
      <alignment horizontal="left" vertical="top"/>
    </xf>
    <xf numFmtId="3" fontId="19" fillId="0" borderId="33" xfId="0" applyNumberFormat="1" applyFont="1" applyFill="1" applyBorder="1" applyAlignment="1" applyProtection="1">
      <alignment horizontal="right" vertical="top"/>
      <protection locked="0"/>
    </xf>
    <xf numFmtId="0" fontId="0" fillId="0" borderId="33" xfId="0" applyBorder="1" applyAlignment="1">
      <alignment/>
    </xf>
    <xf numFmtId="3" fontId="19" fillId="0" borderId="86" xfId="0" applyNumberFormat="1" applyFont="1" applyFill="1" applyBorder="1" applyAlignment="1" applyProtection="1">
      <alignment horizontal="right" vertical="top"/>
      <protection locked="0"/>
    </xf>
    <xf numFmtId="3" fontId="0" fillId="0" borderId="30" xfId="0" applyNumberFormat="1" applyFont="1" applyFill="1" applyBorder="1" applyAlignment="1" applyProtection="1">
      <alignment horizontal="right" vertical="top"/>
      <protection locked="0"/>
    </xf>
    <xf numFmtId="0" fontId="0" fillId="33" borderId="11" xfId="0" applyFill="1" applyBorder="1" applyAlignment="1">
      <alignment horizontal="left" vertical="top"/>
    </xf>
    <xf numFmtId="0" fontId="16" fillId="33" borderId="11" xfId="0" applyFont="1" applyFill="1" applyBorder="1" applyAlignment="1">
      <alignment horizontal="left" vertical="top"/>
    </xf>
    <xf numFmtId="0" fontId="110" fillId="33" borderId="11" xfId="0" applyFont="1" applyFill="1" applyBorder="1" applyAlignment="1">
      <alignment horizontal="left" vertical="top"/>
    </xf>
    <xf numFmtId="0" fontId="0" fillId="0" borderId="37" xfId="0" applyBorder="1" applyAlignment="1">
      <alignment/>
    </xf>
    <xf numFmtId="3" fontId="19" fillId="0" borderId="32" xfId="0" applyNumberFormat="1" applyFont="1" applyFill="1" applyBorder="1" applyAlignment="1" applyProtection="1">
      <alignment horizontal="right" vertical="top"/>
      <protection locked="0"/>
    </xf>
    <xf numFmtId="0" fontId="0" fillId="0" borderId="39" xfId="0" applyFont="1" applyFill="1" applyBorder="1" applyAlignment="1">
      <alignment vertical="top"/>
    </xf>
    <xf numFmtId="0" fontId="19" fillId="0" borderId="79" xfId="50" applyFont="1" applyFill="1" applyBorder="1" applyAlignment="1">
      <alignment vertical="top"/>
      <protection/>
    </xf>
    <xf numFmtId="3" fontId="0" fillId="0" borderId="11" xfId="50" applyNumberFormat="1" applyFont="1" applyFill="1" applyBorder="1" applyAlignment="1" applyProtection="1">
      <alignment horizontal="right" vertical="top"/>
      <protection locked="0"/>
    </xf>
    <xf numFmtId="3" fontId="0" fillId="0" borderId="88" xfId="50" applyNumberFormat="1" applyFont="1" applyFill="1" applyBorder="1" applyAlignment="1" applyProtection="1">
      <alignment horizontal="right" vertical="top"/>
      <protection locked="0"/>
    </xf>
    <xf numFmtId="0" fontId="114" fillId="33" borderId="0" xfId="50" applyFont="1" applyFill="1" applyAlignment="1">
      <alignment vertical="top"/>
      <protection/>
    </xf>
    <xf numFmtId="0" fontId="0" fillId="33" borderId="126" xfId="50" applyFill="1" applyBorder="1" applyAlignment="1">
      <alignment vertical="top"/>
      <protection/>
    </xf>
    <xf numFmtId="0" fontId="19" fillId="0" borderId="79" xfId="50" applyFont="1" applyFill="1" applyBorder="1" applyAlignment="1">
      <alignment horizontal="left" vertical="top"/>
      <protection/>
    </xf>
    <xf numFmtId="3" fontId="0" fillId="0" borderId="127" xfId="50" applyNumberFormat="1" applyFont="1" applyFill="1" applyBorder="1" applyAlignment="1" applyProtection="1">
      <alignment horizontal="right" vertical="top"/>
      <protection locked="0"/>
    </xf>
    <xf numFmtId="3" fontId="115" fillId="42" borderId="34" xfId="50" applyNumberFormat="1" applyFont="1" applyFill="1" applyBorder="1" applyAlignment="1" applyProtection="1">
      <alignment horizontal="right" vertical="top"/>
      <protection locked="0"/>
    </xf>
    <xf numFmtId="0" fontId="0" fillId="33" borderId="10" xfId="50" applyFill="1" applyBorder="1" applyAlignment="1">
      <alignment vertical="top"/>
      <protection/>
    </xf>
    <xf numFmtId="0" fontId="0" fillId="33" borderId="0" xfId="50" applyFill="1" applyBorder="1" applyAlignment="1">
      <alignment vertical="top"/>
      <protection/>
    </xf>
    <xf numFmtId="0" fontId="19" fillId="0" borderId="11" xfId="50" applyFont="1" applyFill="1" applyBorder="1" applyAlignment="1">
      <alignment vertical="top"/>
      <protection/>
    </xf>
    <xf numFmtId="3" fontId="0" fillId="0" borderId="128" xfId="50" applyNumberFormat="1" applyFont="1" applyFill="1" applyBorder="1" applyAlignment="1" applyProtection="1">
      <alignment horizontal="right" vertical="top"/>
      <protection locked="0"/>
    </xf>
    <xf numFmtId="3" fontId="0" fillId="0" borderId="129" xfId="50" applyNumberFormat="1" applyFont="1" applyFill="1" applyBorder="1" applyAlignment="1" applyProtection="1">
      <alignment horizontal="right" vertical="top"/>
      <protection locked="0"/>
    </xf>
    <xf numFmtId="0" fontId="18" fillId="0" borderId="26" xfId="50" applyFont="1" applyFill="1" applyBorder="1" applyAlignment="1">
      <alignment vertical="top"/>
      <protection/>
    </xf>
    <xf numFmtId="3" fontId="18" fillId="42" borderId="53" xfId="50" applyNumberFormat="1" applyFont="1" applyFill="1" applyBorder="1" applyAlignment="1" applyProtection="1">
      <alignment horizontal="right" vertical="top"/>
      <protection locked="0"/>
    </xf>
    <xf numFmtId="3" fontId="0" fillId="34" borderId="127" xfId="51" applyNumberFormat="1" applyFont="1" applyFill="1" applyBorder="1" applyAlignment="1" applyProtection="1">
      <alignment horizontal="right" vertical="top"/>
      <protection locked="0"/>
    </xf>
    <xf numFmtId="0" fontId="19" fillId="37" borderId="40" xfId="51" applyFont="1" applyFill="1" applyBorder="1" applyAlignment="1">
      <alignment vertical="top" wrapText="1"/>
      <protection/>
    </xf>
    <xf numFmtId="3" fontId="18" fillId="37" borderId="61" xfId="51" applyNumberFormat="1" applyFont="1" applyFill="1" applyBorder="1" applyAlignment="1" applyProtection="1">
      <alignment horizontal="right" vertical="top"/>
      <protection locked="0"/>
    </xf>
    <xf numFmtId="3" fontId="18" fillId="37" borderId="100" xfId="51" applyNumberFormat="1" applyFont="1" applyFill="1" applyBorder="1" applyAlignment="1" applyProtection="1">
      <alignment horizontal="right" vertical="top"/>
      <protection locked="0"/>
    </xf>
    <xf numFmtId="0" fontId="17" fillId="0" borderId="40" xfId="50" applyFont="1" applyFill="1" applyBorder="1" applyAlignment="1">
      <alignment vertical="top"/>
      <protection/>
    </xf>
    <xf numFmtId="0" fontId="17" fillId="0" borderId="13" xfId="50" applyFont="1" applyFill="1" applyBorder="1" applyAlignment="1">
      <alignment vertical="top"/>
      <protection/>
    </xf>
    <xf numFmtId="0" fontId="112" fillId="37" borderId="0" xfId="0" applyFont="1" applyFill="1" applyBorder="1" applyAlignment="1">
      <alignment/>
    </xf>
    <xf numFmtId="0" fontId="15" fillId="0" borderId="27" xfId="0" applyFont="1" applyFill="1" applyBorder="1" applyAlignment="1">
      <alignment horizontal="left" vertical="top" wrapText="1"/>
    </xf>
    <xf numFmtId="3" fontId="18" fillId="0" borderId="78" xfId="0" applyNumberFormat="1" applyFont="1" applyFill="1" applyBorder="1" applyAlignment="1">
      <alignment horizontal="center" vertical="top" wrapText="1"/>
    </xf>
    <xf numFmtId="0" fontId="0" fillId="42" borderId="38" xfId="0" applyFill="1" applyBorder="1" applyAlignment="1">
      <alignment/>
    </xf>
    <xf numFmtId="0" fontId="0" fillId="36" borderId="0" xfId="0" applyFont="1" applyFill="1" applyBorder="1" applyAlignment="1">
      <alignment/>
    </xf>
    <xf numFmtId="0" fontId="18" fillId="44" borderId="0" xfId="0" applyFont="1" applyFill="1" applyAlignment="1">
      <alignment horizontal="left" vertical="top"/>
    </xf>
    <xf numFmtId="0" fontId="0" fillId="33" borderId="0" xfId="0" applyFont="1" applyFill="1" applyAlignment="1">
      <alignment horizontal="left" vertical="top" wrapText="1"/>
    </xf>
    <xf numFmtId="3" fontId="0" fillId="42" borderId="31" xfId="0" applyNumberFormat="1" applyFont="1" applyFill="1" applyBorder="1" applyAlignment="1" applyProtection="1">
      <alignment horizontal="right" vertical="top"/>
      <protection locked="0"/>
    </xf>
    <xf numFmtId="3" fontId="0" fillId="42" borderId="34" xfId="0" applyNumberFormat="1" applyFont="1" applyFill="1" applyBorder="1" applyAlignment="1" applyProtection="1">
      <alignment horizontal="right" vertical="top"/>
      <protection locked="0"/>
    </xf>
    <xf numFmtId="0" fontId="0" fillId="42" borderId="34" xfId="0" applyFill="1" applyBorder="1" applyAlignment="1">
      <alignment/>
    </xf>
    <xf numFmtId="3" fontId="19" fillId="42" borderId="34" xfId="0" applyNumberFormat="1" applyFont="1" applyFill="1" applyBorder="1" applyAlignment="1" applyProtection="1">
      <alignment horizontal="right" vertical="top"/>
      <protection locked="0"/>
    </xf>
    <xf numFmtId="0" fontId="0" fillId="33" borderId="0" xfId="0" applyFont="1" applyFill="1" applyAlignment="1">
      <alignment horizontal="left" vertical="top"/>
    </xf>
    <xf numFmtId="0" fontId="0" fillId="33" borderId="0" xfId="0" applyFont="1" applyFill="1" applyBorder="1" applyAlignment="1">
      <alignment horizontal="left" vertical="top"/>
    </xf>
    <xf numFmtId="0" fontId="18" fillId="37" borderId="15" xfId="0" applyFont="1" applyFill="1" applyBorder="1" applyAlignment="1">
      <alignment vertical="top" wrapText="1"/>
    </xf>
    <xf numFmtId="0" fontId="18" fillId="0" borderId="16" xfId="0" applyFont="1" applyFill="1" applyBorder="1" applyAlignment="1">
      <alignment vertical="center"/>
    </xf>
    <xf numFmtId="0" fontId="18" fillId="0" borderId="15" xfId="0" applyFont="1" applyFill="1" applyBorder="1" applyAlignment="1">
      <alignment vertical="center"/>
    </xf>
    <xf numFmtId="0" fontId="19" fillId="0" borderId="15" xfId="0" applyFont="1" applyFill="1" applyBorder="1" applyAlignment="1">
      <alignment horizontal="left" vertical="center"/>
    </xf>
    <xf numFmtId="3" fontId="18" fillId="0" borderId="15" xfId="0" applyNumberFormat="1" applyFont="1" applyFill="1" applyBorder="1" applyAlignment="1" applyProtection="1">
      <alignment horizontal="right"/>
      <protection locked="0"/>
    </xf>
    <xf numFmtId="3" fontId="18" fillId="39" borderId="40" xfId="0" applyNumberFormat="1" applyFont="1" applyFill="1" applyBorder="1" applyAlignment="1" applyProtection="1">
      <alignment horizontal="right"/>
      <protection locked="0"/>
    </xf>
    <xf numFmtId="3" fontId="0" fillId="34" borderId="130" xfId="51" applyNumberFormat="1" applyFont="1" applyFill="1" applyBorder="1" applyAlignment="1" applyProtection="1">
      <alignment horizontal="right" vertical="top"/>
      <protection locked="0"/>
    </xf>
    <xf numFmtId="3" fontId="18" fillId="39" borderId="77" xfId="0" applyNumberFormat="1" applyFont="1" applyFill="1" applyBorder="1" applyAlignment="1" applyProtection="1">
      <alignment horizontal="right"/>
      <protection locked="0"/>
    </xf>
    <xf numFmtId="3" fontId="0" fillId="34" borderId="131" xfId="51" applyNumberFormat="1" applyFont="1" applyFill="1" applyBorder="1" applyAlignment="1" applyProtection="1">
      <alignment horizontal="right" vertical="top"/>
      <protection locked="0"/>
    </xf>
    <xf numFmtId="3" fontId="18" fillId="39" borderId="132" xfId="51" applyNumberFormat="1" applyFont="1" applyFill="1" applyBorder="1" applyAlignment="1" applyProtection="1">
      <alignment horizontal="right" vertical="top"/>
      <protection locked="0"/>
    </xf>
    <xf numFmtId="0" fontId="19" fillId="0" borderId="24" xfId="50" applyFont="1" applyFill="1" applyBorder="1" applyAlignment="1">
      <alignment vertical="top"/>
      <protection/>
    </xf>
    <xf numFmtId="0" fontId="0" fillId="37" borderId="40" xfId="0" applyFont="1" applyFill="1" applyBorder="1" applyAlignment="1">
      <alignment vertical="top"/>
    </xf>
    <xf numFmtId="0" fontId="0" fillId="45" borderId="0" xfId="0" applyFont="1" applyFill="1" applyBorder="1" applyAlignment="1">
      <alignment/>
    </xf>
    <xf numFmtId="0" fontId="20" fillId="37" borderId="133" xfId="51" applyFont="1" applyFill="1" applyBorder="1" applyAlignment="1">
      <alignment vertical="top" wrapText="1"/>
      <protection/>
    </xf>
    <xf numFmtId="3" fontId="114" fillId="0" borderId="43" xfId="50" applyNumberFormat="1" applyFont="1" applyFill="1" applyBorder="1" applyAlignment="1" applyProtection="1">
      <alignment horizontal="right" vertical="top"/>
      <protection locked="0"/>
    </xf>
    <xf numFmtId="3" fontId="0" fillId="0" borderId="37" xfId="50" applyNumberFormat="1" applyFont="1" applyFill="1" applyBorder="1" applyAlignment="1" applyProtection="1">
      <alignment horizontal="right" vertical="top"/>
      <protection locked="0"/>
    </xf>
    <xf numFmtId="3" fontId="114" fillId="0" borderId="32" xfId="50" applyNumberFormat="1" applyFont="1" applyFill="1" applyBorder="1" applyAlignment="1" applyProtection="1">
      <alignment horizontal="right" vertical="top"/>
      <protection locked="0"/>
    </xf>
    <xf numFmtId="3" fontId="115" fillId="42" borderId="44" xfId="50" applyNumberFormat="1" applyFont="1" applyFill="1" applyBorder="1" applyAlignment="1" applyProtection="1">
      <alignment horizontal="right" vertical="top"/>
      <protection locked="0"/>
    </xf>
    <xf numFmtId="3" fontId="115" fillId="42" borderId="38" xfId="50" applyNumberFormat="1" applyFont="1" applyFill="1" applyBorder="1" applyAlignment="1" applyProtection="1">
      <alignment horizontal="right" vertical="top"/>
      <protection locked="0"/>
    </xf>
    <xf numFmtId="3" fontId="114" fillId="0" borderId="33" xfId="50" applyNumberFormat="1" applyFont="1" applyFill="1" applyBorder="1" applyAlignment="1" applyProtection="1">
      <alignment horizontal="right" vertical="top"/>
      <protection locked="0"/>
    </xf>
    <xf numFmtId="3" fontId="114" fillId="0" borderId="42" xfId="50" applyNumberFormat="1" applyFont="1" applyFill="1" applyBorder="1" applyAlignment="1" applyProtection="1">
      <alignment horizontal="right" vertical="top"/>
      <protection locked="0"/>
    </xf>
    <xf numFmtId="3" fontId="0" fillId="0" borderId="36" xfId="50" applyNumberFormat="1" applyFont="1" applyFill="1" applyBorder="1" applyAlignment="1" applyProtection="1">
      <alignment horizontal="right" vertical="top"/>
      <protection locked="0"/>
    </xf>
    <xf numFmtId="3" fontId="18" fillId="37" borderId="27" xfId="50" applyNumberFormat="1" applyFont="1" applyFill="1" applyBorder="1" applyAlignment="1" applyProtection="1">
      <alignment horizontal="right" vertical="top"/>
      <protection locked="0"/>
    </xf>
    <xf numFmtId="3" fontId="18" fillId="37" borderId="30" xfId="50" applyNumberFormat="1" applyFont="1" applyFill="1" applyBorder="1" applyAlignment="1" applyProtection="1">
      <alignment horizontal="right" vertical="top"/>
      <protection locked="0"/>
    </xf>
    <xf numFmtId="3" fontId="18" fillId="37" borderId="68" xfId="50" applyNumberFormat="1" applyFont="1" applyFill="1" applyBorder="1" applyAlignment="1" applyProtection="1">
      <alignment horizontal="right" vertical="top"/>
      <protection locked="0"/>
    </xf>
    <xf numFmtId="3" fontId="18" fillId="37" borderId="33" xfId="50" applyNumberFormat="1" applyFont="1" applyFill="1" applyBorder="1" applyAlignment="1" applyProtection="1">
      <alignment horizontal="right" vertical="top"/>
      <protection locked="0"/>
    </xf>
    <xf numFmtId="3" fontId="18" fillId="37" borderId="37" xfId="50" applyNumberFormat="1" applyFont="1" applyFill="1" applyBorder="1" applyAlignment="1" applyProtection="1">
      <alignment horizontal="right" vertical="top"/>
      <protection locked="0"/>
    </xf>
    <xf numFmtId="0" fontId="0" fillId="46" borderId="0" xfId="50" applyFill="1" applyAlignment="1">
      <alignment vertical="top"/>
      <protection/>
    </xf>
    <xf numFmtId="0" fontId="0" fillId="46" borderId="0" xfId="51" applyFill="1" applyAlignment="1">
      <alignment vertical="top"/>
      <protection/>
    </xf>
    <xf numFmtId="0" fontId="0" fillId="46" borderId="0" xfId="0" applyFill="1" applyAlignment="1">
      <alignment/>
    </xf>
    <xf numFmtId="0" fontId="0" fillId="36" borderId="0" xfId="0" applyFont="1" applyFill="1" applyAlignment="1">
      <alignment/>
    </xf>
    <xf numFmtId="0" fontId="0" fillId="44" borderId="0" xfId="0" applyFill="1" applyAlignment="1">
      <alignment/>
    </xf>
    <xf numFmtId="0" fontId="0" fillId="44" borderId="0" xfId="0" applyFill="1" applyAlignment="1">
      <alignment vertical="top"/>
    </xf>
    <xf numFmtId="0" fontId="0" fillId="46" borderId="0" xfId="0" applyFont="1" applyFill="1" applyAlignment="1">
      <alignment/>
    </xf>
    <xf numFmtId="0" fontId="0" fillId="34" borderId="13" xfId="0" applyFont="1" applyFill="1" applyBorder="1" applyAlignment="1">
      <alignment vertical="top"/>
    </xf>
    <xf numFmtId="0" fontId="15" fillId="0" borderId="15" xfId="51" applyFont="1" applyFill="1" applyBorder="1" applyAlignment="1">
      <alignment horizontal="left" vertical="top" wrapText="1"/>
      <protection/>
    </xf>
    <xf numFmtId="0" fontId="0" fillId="0" borderId="15" xfId="0" applyFont="1" applyFill="1" applyBorder="1" applyAlignment="1">
      <alignment horizontal="left" vertical="top" indent="1"/>
    </xf>
    <xf numFmtId="3" fontId="0" fillId="0" borderId="15" xfId="0" applyNumberFormat="1" applyFont="1" applyFill="1" applyBorder="1" applyAlignment="1">
      <alignment horizontal="center" vertical="top"/>
    </xf>
    <xf numFmtId="3" fontId="0" fillId="0" borderId="0" xfId="50" applyNumberFormat="1" applyFont="1" applyFill="1" applyAlignment="1">
      <alignment horizontal="center" vertical="top"/>
      <protection/>
    </xf>
    <xf numFmtId="0" fontId="17" fillId="0" borderId="20" xfId="0" applyFont="1" applyFill="1" applyBorder="1" applyAlignment="1">
      <alignment horizontal="left" vertical="top" wrapText="1"/>
    </xf>
    <xf numFmtId="0" fontId="17" fillId="0" borderId="21" xfId="0" applyFont="1" applyFill="1" applyBorder="1" applyAlignment="1">
      <alignment horizontal="left" vertical="top" wrapText="1"/>
    </xf>
    <xf numFmtId="0" fontId="17" fillId="0" borderId="22" xfId="0" applyFont="1" applyFill="1" applyBorder="1" applyAlignment="1">
      <alignment horizontal="left" vertical="top" wrapText="1"/>
    </xf>
    <xf numFmtId="3" fontId="18" fillId="39" borderId="15" xfId="51" applyNumberFormat="1" applyFont="1" applyFill="1" applyBorder="1" applyAlignment="1" applyProtection="1">
      <alignment horizontal="right" vertical="top"/>
      <protection locked="0"/>
    </xf>
    <xf numFmtId="3" fontId="18" fillId="42" borderId="41" xfId="50" applyNumberFormat="1" applyFont="1" applyFill="1" applyBorder="1" applyAlignment="1" applyProtection="1">
      <alignment horizontal="right" vertical="top"/>
      <protection locked="0"/>
    </xf>
    <xf numFmtId="3" fontId="18" fillId="42" borderId="38" xfId="50" applyNumberFormat="1" applyFont="1" applyFill="1" applyBorder="1" applyAlignment="1" applyProtection="1">
      <alignment horizontal="right" vertical="top"/>
      <protection locked="0"/>
    </xf>
    <xf numFmtId="3" fontId="18" fillId="39" borderId="65" xfId="51" applyNumberFormat="1" applyFont="1" applyFill="1" applyBorder="1" applyAlignment="1" applyProtection="1">
      <alignment horizontal="right" vertical="top"/>
      <protection locked="0"/>
    </xf>
    <xf numFmtId="3" fontId="18" fillId="39" borderId="134" xfId="51" applyNumberFormat="1" applyFont="1" applyFill="1" applyBorder="1" applyAlignment="1" applyProtection="1">
      <alignment horizontal="right" vertical="top"/>
      <protection locked="0"/>
    </xf>
    <xf numFmtId="0" fontId="55" fillId="37" borderId="135" xfId="50" applyFont="1" applyFill="1" applyBorder="1" applyAlignment="1">
      <alignment horizontal="center" vertical="center" textRotation="90" wrapText="1"/>
      <protection/>
    </xf>
    <xf numFmtId="3" fontId="17" fillId="34" borderId="108" xfId="0" applyNumberFormat="1" applyFont="1" applyFill="1" applyBorder="1" applyAlignment="1" applyProtection="1">
      <alignment horizontal="right" vertical="top"/>
      <protection locked="0"/>
    </xf>
    <xf numFmtId="3" fontId="18" fillId="37" borderId="54" xfId="0" applyNumberFormat="1" applyFont="1" applyFill="1" applyBorder="1" applyAlignment="1" applyProtection="1">
      <alignment horizontal="right" vertical="top"/>
      <protection locked="0"/>
    </xf>
    <xf numFmtId="0" fontId="18" fillId="0" borderId="76" xfId="0" applyFont="1" applyFill="1" applyBorder="1" applyAlignment="1">
      <alignment vertical="top"/>
    </xf>
    <xf numFmtId="0" fontId="18" fillId="37" borderId="20" xfId="0" applyFont="1" applyFill="1" applyBorder="1" applyAlignment="1">
      <alignment vertical="top" wrapText="1"/>
    </xf>
    <xf numFmtId="3" fontId="18" fillId="37" borderId="21" xfId="51" applyNumberFormat="1" applyFont="1" applyFill="1" applyBorder="1" applyAlignment="1" applyProtection="1">
      <alignment horizontal="right" vertical="top"/>
      <protection locked="0"/>
    </xf>
    <xf numFmtId="3" fontId="18" fillId="37" borderId="14" xfId="51" applyNumberFormat="1" applyFont="1" applyFill="1" applyBorder="1" applyAlignment="1" applyProtection="1">
      <alignment horizontal="right" vertical="top"/>
      <protection locked="0"/>
    </xf>
    <xf numFmtId="0" fontId="0" fillId="33" borderId="0" xfId="0" applyFill="1" applyAlignment="1">
      <alignment wrapText="1"/>
    </xf>
    <xf numFmtId="0" fontId="19" fillId="0" borderId="15" xfId="0" applyFont="1" applyFill="1" applyBorder="1" applyAlignment="1">
      <alignment vertical="center" wrapText="1"/>
    </xf>
    <xf numFmtId="3" fontId="18" fillId="0" borderId="15" xfId="0" applyNumberFormat="1" applyFont="1" applyFill="1" applyBorder="1" applyAlignment="1" applyProtection="1">
      <alignment horizontal="right" wrapText="1"/>
      <protection locked="0"/>
    </xf>
    <xf numFmtId="3" fontId="18" fillId="39" borderId="65" xfId="0" applyNumberFormat="1" applyFont="1" applyFill="1" applyBorder="1" applyAlignment="1" applyProtection="1">
      <alignment horizontal="right" wrapText="1"/>
      <protection locked="0"/>
    </xf>
    <xf numFmtId="0" fontId="2" fillId="33" borderId="0" xfId="0" applyFont="1" applyFill="1" applyAlignment="1">
      <alignment wrapText="1"/>
    </xf>
    <xf numFmtId="0" fontId="0" fillId="0" borderId="0" xfId="0" applyFill="1" applyAlignment="1">
      <alignment wrapText="1"/>
    </xf>
    <xf numFmtId="0" fontId="0" fillId="44" borderId="0" xfId="0" applyFont="1" applyFill="1" applyAlignment="1">
      <alignment/>
    </xf>
    <xf numFmtId="0" fontId="0" fillId="46" borderId="0" xfId="0" applyFill="1" applyAlignment="1">
      <alignment horizontal="left" vertical="top"/>
    </xf>
    <xf numFmtId="0" fontId="0" fillId="46" borderId="0" xfId="0" applyFont="1" applyFill="1" applyAlignment="1">
      <alignment vertical="top"/>
    </xf>
    <xf numFmtId="0" fontId="0" fillId="46" borderId="0" xfId="0" applyFill="1" applyAlignment="1">
      <alignment vertical="top"/>
    </xf>
    <xf numFmtId="0" fontId="18" fillId="37" borderId="0" xfId="0" applyFont="1" applyFill="1" applyBorder="1" applyAlignment="1">
      <alignment horizontal="right" vertical="top"/>
    </xf>
    <xf numFmtId="0" fontId="0" fillId="46" borderId="0" xfId="0" applyFont="1" applyFill="1" applyBorder="1" applyAlignment="1">
      <alignment/>
    </xf>
    <xf numFmtId="0" fontId="0" fillId="33" borderId="0" xfId="51" applyFont="1" applyFill="1" applyAlignment="1">
      <alignment vertical="top"/>
      <protection/>
    </xf>
    <xf numFmtId="0" fontId="0" fillId="36" borderId="0" xfId="0" applyFont="1" applyFill="1" applyAlignment="1">
      <alignment wrapText="1"/>
    </xf>
    <xf numFmtId="0" fontId="0" fillId="33" borderId="0" xfId="50" applyFont="1" applyFill="1" applyAlignment="1">
      <alignment vertical="top"/>
      <protection/>
    </xf>
    <xf numFmtId="0" fontId="0" fillId="36" borderId="0" xfId="50" applyFont="1" applyFill="1" applyAlignment="1">
      <alignment vertical="top"/>
      <protection/>
    </xf>
    <xf numFmtId="0" fontId="18" fillId="0" borderId="0" xfId="50" applyFont="1" applyFill="1" applyAlignment="1">
      <alignment vertical="top"/>
      <protection/>
    </xf>
    <xf numFmtId="0" fontId="0" fillId="36" borderId="0" xfId="0" applyFont="1" applyFill="1" applyBorder="1" applyAlignment="1">
      <alignment/>
    </xf>
    <xf numFmtId="0" fontId="20" fillId="37" borderId="136" xfId="50" applyFont="1" applyFill="1" applyBorder="1" applyAlignment="1">
      <alignment vertical="top" wrapText="1"/>
      <protection/>
    </xf>
    <xf numFmtId="3" fontId="19" fillId="0" borderId="22" xfId="0" applyNumberFormat="1" applyFont="1" applyFill="1" applyBorder="1" applyAlignment="1" applyProtection="1">
      <alignment horizontal="right" vertical="top"/>
      <protection locked="0"/>
    </xf>
    <xf numFmtId="0" fontId="0" fillId="0" borderId="13" xfId="0" applyBorder="1" applyAlignment="1">
      <alignment wrapText="1"/>
    </xf>
    <xf numFmtId="0" fontId="19" fillId="37" borderId="21" xfId="0" applyFont="1" applyFill="1" applyBorder="1" applyAlignment="1">
      <alignment vertical="top"/>
    </xf>
    <xf numFmtId="0" fontId="19" fillId="0" borderId="20" xfId="0" applyFont="1" applyBorder="1" applyAlignment="1">
      <alignment horizontal="left" wrapText="1" indent="1"/>
    </xf>
    <xf numFmtId="3" fontId="19" fillId="0" borderId="15" xfId="0" applyNumberFormat="1" applyFont="1" applyFill="1" applyBorder="1" applyAlignment="1" applyProtection="1">
      <alignment horizontal="right" vertical="top"/>
      <protection locked="0"/>
    </xf>
    <xf numFmtId="3" fontId="19" fillId="0" borderId="20" xfId="0" applyNumberFormat="1" applyFont="1" applyFill="1" applyBorder="1" applyAlignment="1" applyProtection="1">
      <alignment horizontal="right" vertical="top"/>
      <protection locked="0"/>
    </xf>
    <xf numFmtId="3" fontId="17" fillId="39" borderId="15" xfId="0" applyNumberFormat="1" applyFont="1" applyFill="1" applyBorder="1" applyAlignment="1" applyProtection="1">
      <alignment horizontal="right" vertical="top"/>
      <protection locked="0"/>
    </xf>
    <xf numFmtId="3" fontId="19" fillId="42" borderId="39" xfId="0" applyNumberFormat="1" applyFont="1" applyFill="1" applyBorder="1" applyAlignment="1" applyProtection="1">
      <alignment horizontal="right" vertical="top"/>
      <protection locked="0"/>
    </xf>
    <xf numFmtId="0" fontId="0" fillId="37" borderId="13" xfId="0" applyFont="1" applyFill="1" applyBorder="1" applyAlignment="1">
      <alignment vertical="top"/>
    </xf>
    <xf numFmtId="0" fontId="0" fillId="37" borderId="21" xfId="0" applyFont="1" applyFill="1" applyBorder="1" applyAlignment="1">
      <alignment vertical="top"/>
    </xf>
    <xf numFmtId="3" fontId="17" fillId="0" borderId="21" xfId="0" applyNumberFormat="1" applyFont="1" applyFill="1" applyBorder="1" applyAlignment="1" applyProtection="1">
      <alignment horizontal="right" vertical="top"/>
      <protection locked="0"/>
    </xf>
    <xf numFmtId="0" fontId="19" fillId="37" borderId="13" xfId="0" applyFont="1" applyFill="1" applyBorder="1" applyAlignment="1">
      <alignment horizontal="left" vertical="top"/>
    </xf>
    <xf numFmtId="0" fontId="18" fillId="37" borderId="13" xfId="0" applyFont="1" applyFill="1" applyBorder="1" applyAlignment="1">
      <alignment vertical="top"/>
    </xf>
    <xf numFmtId="0" fontId="18" fillId="0" borderId="20" xfId="0" applyFont="1" applyBorder="1" applyAlignment="1">
      <alignment wrapText="1"/>
    </xf>
    <xf numFmtId="0" fontId="16" fillId="33" borderId="0" xfId="0" applyFont="1" applyFill="1" applyAlignment="1">
      <alignment vertical="top" wrapText="1"/>
    </xf>
    <xf numFmtId="0" fontId="9" fillId="33" borderId="0" xfId="0" applyFont="1" applyFill="1" applyAlignment="1">
      <alignment vertical="top" wrapText="1"/>
    </xf>
    <xf numFmtId="3" fontId="19" fillId="0" borderId="12" xfId="0" applyNumberFormat="1" applyFont="1" applyFill="1" applyBorder="1" applyAlignment="1">
      <alignment horizontal="right"/>
    </xf>
    <xf numFmtId="3" fontId="0" fillId="0" borderId="21" xfId="0" applyNumberFormat="1" applyFont="1" applyFill="1" applyBorder="1" applyAlignment="1">
      <alignment horizontal="center"/>
    </xf>
    <xf numFmtId="3" fontId="0" fillId="0" borderId="14" xfId="0" applyNumberFormat="1" applyFont="1" applyFill="1" applyBorder="1" applyAlignment="1" applyProtection="1">
      <alignment horizontal="right"/>
      <protection locked="0"/>
    </xf>
    <xf numFmtId="3" fontId="0" fillId="0" borderId="15" xfId="0" applyNumberFormat="1" applyFont="1" applyFill="1" applyBorder="1" applyAlignment="1" applyProtection="1">
      <alignment horizontal="right" vertical="top" wrapText="1"/>
      <protection locked="0"/>
    </xf>
    <xf numFmtId="0" fontId="0" fillId="0" borderId="13" xfId="0" applyFont="1" applyFill="1" applyBorder="1" applyAlignment="1">
      <alignment vertical="center"/>
    </xf>
    <xf numFmtId="3" fontId="0" fillId="0" borderId="66" xfId="0" applyNumberFormat="1" applyFont="1" applyFill="1" applyBorder="1" applyAlignment="1" applyProtection="1">
      <alignment horizontal="right"/>
      <protection locked="0"/>
    </xf>
    <xf numFmtId="3" fontId="0" fillId="42" borderId="66" xfId="0" applyNumberFormat="1" applyFont="1" applyFill="1" applyBorder="1" applyAlignment="1" applyProtection="1">
      <alignment horizontal="right"/>
      <protection locked="0"/>
    </xf>
    <xf numFmtId="3" fontId="0" fillId="37" borderId="107" xfId="0" applyNumberFormat="1" applyFont="1" applyFill="1" applyBorder="1" applyAlignment="1">
      <alignment horizontal="center" vertical="top"/>
    </xf>
    <xf numFmtId="3" fontId="0" fillId="37" borderId="107" xfId="0" applyNumberFormat="1" applyFont="1" applyFill="1" applyBorder="1" applyAlignment="1">
      <alignment horizontal="right" vertical="top"/>
    </xf>
    <xf numFmtId="3" fontId="0" fillId="37" borderId="67" xfId="0" applyNumberFormat="1" applyFont="1" applyFill="1" applyBorder="1" applyAlignment="1" applyProtection="1">
      <alignment horizontal="right" vertical="top"/>
      <protection locked="0"/>
    </xf>
    <xf numFmtId="0" fontId="0" fillId="37" borderId="79" xfId="0" applyFont="1" applyFill="1" applyBorder="1" applyAlignment="1">
      <alignment horizontal="left" vertical="top"/>
    </xf>
    <xf numFmtId="3" fontId="0" fillId="42" borderId="106" xfId="0" applyNumberFormat="1" applyFont="1" applyFill="1" applyBorder="1" applyAlignment="1" applyProtection="1">
      <alignment horizontal="right"/>
      <protection locked="0"/>
    </xf>
    <xf numFmtId="3" fontId="0" fillId="37" borderId="15" xfId="0" applyNumberFormat="1" applyFont="1" applyFill="1" applyBorder="1" applyAlignment="1" applyProtection="1">
      <alignment horizontal="right" vertical="top"/>
      <protection locked="0"/>
    </xf>
    <xf numFmtId="3" fontId="18" fillId="0" borderId="15" xfId="0" applyNumberFormat="1" applyFont="1" applyFill="1" applyBorder="1" applyAlignment="1">
      <alignment horizontal="center" vertical="top" wrapText="1"/>
    </xf>
    <xf numFmtId="0" fontId="0" fillId="36" borderId="11" xfId="0" applyFill="1" applyBorder="1" applyAlignment="1">
      <alignment vertical="top" wrapText="1"/>
    </xf>
    <xf numFmtId="0" fontId="0" fillId="0" borderId="15" xfId="0" applyBorder="1" applyAlignment="1">
      <alignment vertical="top" wrapText="1"/>
    </xf>
    <xf numFmtId="0" fontId="0" fillId="0" borderId="21" xfId="0" applyBorder="1" applyAlignment="1">
      <alignment horizontal="left" vertical="top" wrapText="1"/>
    </xf>
    <xf numFmtId="0" fontId="18" fillId="0" borderId="22" xfId="0" applyFont="1" applyBorder="1" applyAlignment="1">
      <alignment horizontal="center" vertical="top" wrapText="1"/>
    </xf>
    <xf numFmtId="0" fontId="16" fillId="36" borderId="11" xfId="0" applyFont="1" applyFill="1" applyBorder="1" applyAlignment="1">
      <alignment vertical="top"/>
    </xf>
    <xf numFmtId="3" fontId="0" fillId="37" borderId="15" xfId="0" applyNumberFormat="1" applyFont="1" applyFill="1" applyBorder="1" applyAlignment="1" applyProtection="1">
      <alignment vertical="top"/>
      <protection locked="0"/>
    </xf>
    <xf numFmtId="3" fontId="0" fillId="37" borderId="23" xfId="0" applyNumberFormat="1" applyFont="1" applyFill="1" applyBorder="1" applyAlignment="1" applyProtection="1">
      <alignment horizontal="right" vertical="top"/>
      <protection locked="0"/>
    </xf>
    <xf numFmtId="3" fontId="18" fillId="0" borderId="15" xfId="0" applyNumberFormat="1" applyFont="1" applyFill="1" applyBorder="1" applyAlignment="1">
      <alignment horizontal="center" vertical="top"/>
    </xf>
    <xf numFmtId="3" fontId="0" fillId="42" borderId="15" xfId="0" applyNumberFormat="1" applyFont="1" applyFill="1" applyBorder="1" applyAlignment="1" applyProtection="1">
      <alignment vertical="top"/>
      <protection locked="0"/>
    </xf>
    <xf numFmtId="3" fontId="19" fillId="42" borderId="15" xfId="0" applyNumberFormat="1" applyFont="1" applyFill="1" applyBorder="1" applyAlignment="1" applyProtection="1">
      <alignment horizontal="right" vertical="top"/>
      <protection locked="0"/>
    </xf>
    <xf numFmtId="0" fontId="18" fillId="36" borderId="0" xfId="0" applyFont="1" applyFill="1" applyAlignment="1">
      <alignment vertical="top"/>
    </xf>
    <xf numFmtId="0" fontId="20" fillId="0" borderId="0" xfId="0" applyFont="1" applyFill="1" applyAlignment="1">
      <alignment wrapText="1"/>
    </xf>
    <xf numFmtId="0" fontId="20" fillId="37" borderId="19" xfId="51" applyFont="1" applyFill="1" applyBorder="1" applyAlignment="1">
      <alignment vertical="top" wrapText="1"/>
      <protection/>
    </xf>
    <xf numFmtId="0" fontId="19" fillId="0" borderId="20" xfId="0" applyFont="1" applyFill="1" applyBorder="1" applyAlignment="1">
      <alignment horizontal="left" vertical="center" indent="2"/>
    </xf>
    <xf numFmtId="3" fontId="0" fillId="0" borderId="12" xfId="0" applyNumberFormat="1" applyFont="1" applyFill="1" applyBorder="1" applyAlignment="1">
      <alignment horizontal="center"/>
    </xf>
    <xf numFmtId="0" fontId="19" fillId="0" borderId="11" xfId="0" applyFont="1" applyFill="1" applyBorder="1" applyAlignment="1">
      <alignment horizontal="left" vertical="top" indent="2"/>
    </xf>
    <xf numFmtId="3" fontId="0" fillId="42" borderId="39" xfId="0" applyNumberFormat="1" applyFont="1" applyFill="1" applyBorder="1" applyAlignment="1" applyProtection="1">
      <alignment horizontal="right" vertical="top"/>
      <protection locked="0"/>
    </xf>
    <xf numFmtId="3" fontId="0" fillId="0" borderId="15" xfId="0" applyNumberFormat="1" applyFont="1" applyFill="1" applyBorder="1" applyAlignment="1" applyProtection="1">
      <alignment horizontal="right" vertical="top"/>
      <protection locked="0"/>
    </xf>
    <xf numFmtId="0" fontId="0" fillId="0" borderId="68" xfId="0" applyFont="1" applyFill="1" applyBorder="1" applyAlignment="1">
      <alignment vertical="top"/>
    </xf>
    <xf numFmtId="0" fontId="0" fillId="0" borderId="0" xfId="0" applyAlignment="1">
      <alignment vertical="top" wrapText="1"/>
    </xf>
    <xf numFmtId="0" fontId="0" fillId="0" borderId="20" xfId="0" applyFont="1" applyFill="1" applyBorder="1" applyAlignment="1">
      <alignment horizontal="left" vertical="top" wrapText="1"/>
    </xf>
    <xf numFmtId="0" fontId="18" fillId="0" borderId="12" xfId="0" applyFont="1" applyBorder="1" applyAlignment="1">
      <alignment vertical="top" wrapText="1"/>
    </xf>
    <xf numFmtId="0" fontId="18" fillId="0" borderId="14" xfId="0" applyFont="1" applyBorder="1" applyAlignment="1">
      <alignment vertical="top" wrapText="1"/>
    </xf>
    <xf numFmtId="0" fontId="0" fillId="0" borderId="13" xfId="0" applyFont="1" applyFill="1" applyBorder="1" applyAlignment="1">
      <alignment horizontal="left" vertical="top" wrapText="1"/>
    </xf>
    <xf numFmtId="3" fontId="0" fillId="0" borderId="78" xfId="0" applyNumberFormat="1" applyFont="1" applyFill="1" applyBorder="1" applyAlignment="1">
      <alignment horizontal="center" vertical="top"/>
    </xf>
    <xf numFmtId="3" fontId="0" fillId="0" borderId="66" xfId="0" applyNumberFormat="1" applyFont="1" applyFill="1" applyBorder="1" applyAlignment="1">
      <alignment horizontal="center" vertical="top"/>
    </xf>
    <xf numFmtId="0" fontId="0" fillId="0" borderId="13" xfId="0" applyFill="1" applyBorder="1" applyAlignment="1">
      <alignment vertical="top"/>
    </xf>
    <xf numFmtId="3" fontId="0" fillId="0" borderId="12" xfId="0" applyNumberFormat="1" applyFont="1" applyFill="1" applyBorder="1" applyAlignment="1">
      <alignment horizontal="center" vertical="top"/>
    </xf>
    <xf numFmtId="3" fontId="0" fillId="0" borderId="14" xfId="0" applyNumberFormat="1" applyFont="1" applyFill="1" applyBorder="1" applyAlignment="1">
      <alignment horizontal="center" vertical="top"/>
    </xf>
    <xf numFmtId="0" fontId="0" fillId="0" borderId="0" xfId="0" applyFill="1" applyBorder="1" applyAlignment="1">
      <alignment vertical="top"/>
    </xf>
    <xf numFmtId="3" fontId="0" fillId="0" borderId="0" xfId="0" applyNumberFormat="1" applyFont="1" applyFill="1" applyBorder="1" applyAlignment="1">
      <alignment horizontal="center" vertical="top"/>
    </xf>
    <xf numFmtId="0" fontId="18" fillId="37" borderId="0" xfId="0" applyFont="1" applyFill="1" applyBorder="1" applyAlignment="1">
      <alignment vertical="top" wrapText="1"/>
    </xf>
    <xf numFmtId="0" fontId="0" fillId="36" borderId="0" xfId="0" applyFont="1" applyFill="1" applyBorder="1" applyAlignment="1">
      <alignment wrapText="1"/>
    </xf>
    <xf numFmtId="0" fontId="0" fillId="36" borderId="0" xfId="0" applyFill="1" applyAlignment="1">
      <alignment wrapText="1"/>
    </xf>
    <xf numFmtId="3" fontId="0" fillId="0" borderId="22" xfId="0" applyNumberFormat="1" applyFont="1" applyFill="1" applyBorder="1" applyAlignment="1" applyProtection="1">
      <alignment horizontal="right" vertical="top" wrapText="1"/>
      <protection locked="0"/>
    </xf>
    <xf numFmtId="3" fontId="0" fillId="37" borderId="29" xfId="0" applyNumberFormat="1" applyFont="1" applyFill="1" applyBorder="1" applyAlignment="1" applyProtection="1">
      <alignment horizontal="right" vertical="top" wrapText="1"/>
      <protection locked="0"/>
    </xf>
    <xf numFmtId="3" fontId="0" fillId="0" borderId="31" xfId="0" applyNumberFormat="1" applyFont="1" applyFill="1" applyBorder="1" applyAlignment="1" applyProtection="1">
      <alignment horizontal="right" vertical="top" wrapText="1"/>
      <protection locked="0"/>
    </xf>
    <xf numFmtId="3" fontId="17" fillId="39" borderId="71" xfId="0" applyNumberFormat="1" applyFont="1" applyFill="1" applyBorder="1" applyAlignment="1" applyProtection="1">
      <alignment horizontal="right" vertical="top" wrapText="1"/>
      <protection locked="0"/>
    </xf>
    <xf numFmtId="0" fontId="56" fillId="33" borderId="0" xfId="0" applyFont="1" applyFill="1" applyAlignment="1">
      <alignment vertical="top"/>
    </xf>
    <xf numFmtId="3" fontId="0" fillId="34" borderId="85" xfId="0" applyNumberFormat="1" applyFont="1" applyFill="1" applyBorder="1" applyAlignment="1" applyProtection="1">
      <alignment horizontal="right" vertical="top"/>
      <protection locked="0"/>
    </xf>
    <xf numFmtId="3" fontId="0" fillId="34" borderId="137" xfId="0" applyNumberFormat="1" applyFont="1" applyFill="1" applyBorder="1" applyAlignment="1" applyProtection="1">
      <alignment horizontal="right" vertical="top"/>
      <protection locked="0"/>
    </xf>
    <xf numFmtId="0" fontId="17" fillId="33" borderId="10" xfId="0" applyFont="1" applyFill="1" applyBorder="1" applyAlignment="1">
      <alignment vertical="top"/>
    </xf>
    <xf numFmtId="0" fontId="20" fillId="0" borderId="0" xfId="0" applyFont="1" applyAlignment="1">
      <alignment wrapText="1"/>
    </xf>
    <xf numFmtId="0" fontId="0" fillId="37" borderId="78" xfId="0" applyFont="1" applyFill="1" applyBorder="1" applyAlignment="1">
      <alignment horizontal="left" vertical="top"/>
    </xf>
    <xf numFmtId="3" fontId="0" fillId="37" borderId="78" xfId="0" applyNumberFormat="1" applyFont="1" applyFill="1" applyBorder="1" applyAlignment="1">
      <alignment horizontal="center" vertical="top"/>
    </xf>
    <xf numFmtId="3" fontId="0" fillId="37" borderId="78" xfId="0" applyNumberFormat="1" applyFont="1" applyFill="1" applyBorder="1" applyAlignment="1">
      <alignment horizontal="right" vertical="top"/>
    </xf>
    <xf numFmtId="3" fontId="0" fillId="37" borderId="78" xfId="0" applyNumberFormat="1" applyFont="1" applyFill="1" applyBorder="1" applyAlignment="1" applyProtection="1">
      <alignment vertical="top"/>
      <protection locked="0"/>
    </xf>
    <xf numFmtId="3" fontId="18" fillId="37" borderId="36" xfId="50" applyNumberFormat="1" applyFont="1" applyFill="1" applyBorder="1" applyAlignment="1" applyProtection="1">
      <alignment horizontal="right" vertical="top"/>
      <protection locked="0"/>
    </xf>
    <xf numFmtId="3" fontId="18" fillId="42" borderId="103" xfId="50" applyNumberFormat="1" applyFont="1" applyFill="1" applyBorder="1" applyAlignment="1" applyProtection="1">
      <alignment horizontal="right" vertical="top"/>
      <protection locked="0"/>
    </xf>
    <xf numFmtId="3" fontId="18" fillId="42" borderId="83" xfId="50" applyNumberFormat="1" applyFont="1" applyFill="1" applyBorder="1" applyAlignment="1" applyProtection="1">
      <alignment horizontal="right" vertical="top"/>
      <protection locked="0"/>
    </xf>
    <xf numFmtId="0" fontId="7" fillId="37" borderId="0" xfId="0" applyFont="1" applyFill="1" applyBorder="1" applyAlignment="1">
      <alignment horizontal="center"/>
    </xf>
    <xf numFmtId="0" fontId="0" fillId="37" borderId="0" xfId="0" applyFill="1" applyAlignment="1">
      <alignment horizontal="center"/>
    </xf>
    <xf numFmtId="0" fontId="12" fillId="37" borderId="0" xfId="0" applyFont="1" applyFill="1" applyBorder="1" applyAlignment="1">
      <alignment horizontal="left" wrapText="1"/>
    </xf>
    <xf numFmtId="0" fontId="12" fillId="37" borderId="0" xfId="0" applyFont="1" applyFill="1" applyBorder="1" applyAlignment="1">
      <alignment horizontal="left"/>
    </xf>
    <xf numFmtId="0" fontId="12" fillId="37" borderId="0" xfId="0" applyFont="1" applyFill="1" applyBorder="1" applyAlignment="1">
      <alignment horizontal="left" vertical="center" wrapText="1"/>
    </xf>
    <xf numFmtId="0" fontId="3" fillId="34" borderId="0" xfId="0" applyFont="1" applyFill="1" applyBorder="1" applyAlignment="1">
      <alignment horizontal="left"/>
    </xf>
    <xf numFmtId="0" fontId="7" fillId="0" borderId="0" xfId="0" applyFont="1" applyFill="1" applyBorder="1" applyAlignment="1">
      <alignment horizontal="center"/>
    </xf>
    <xf numFmtId="0" fontId="116" fillId="37" borderId="0" xfId="0" applyFont="1" applyFill="1" applyBorder="1" applyAlignment="1">
      <alignment horizontal="left" wrapText="1"/>
    </xf>
    <xf numFmtId="0" fontId="25" fillId="37" borderId="0" xfId="0" applyFont="1" applyFill="1" applyBorder="1" applyAlignment="1">
      <alignment horizontal="left" vertical="top" wrapText="1"/>
    </xf>
    <xf numFmtId="0" fontId="0" fillId="37" borderId="0" xfId="0" applyFill="1" applyAlignment="1">
      <alignment vertical="top" wrapText="1"/>
    </xf>
    <xf numFmtId="0" fontId="6" fillId="0" borderId="11" xfId="0" applyFont="1" applyFill="1" applyBorder="1" applyAlignment="1">
      <alignment horizontal="left" wrapText="1"/>
    </xf>
    <xf numFmtId="0" fontId="6" fillId="0" borderId="0" xfId="0" applyFont="1" applyFill="1" applyBorder="1" applyAlignment="1">
      <alignment horizontal="left" wrapText="1"/>
    </xf>
    <xf numFmtId="0" fontId="0" fillId="0" borderId="0" xfId="0" applyFill="1" applyBorder="1" applyAlignment="1">
      <alignment horizontal="left" wrapText="1"/>
    </xf>
    <xf numFmtId="0" fontId="40" fillId="0" borderId="12" xfId="0" applyFont="1" applyFill="1" applyBorder="1" applyAlignment="1">
      <alignment horizontal="center" vertical="center"/>
    </xf>
    <xf numFmtId="0" fontId="9" fillId="0" borderId="11" xfId="0" applyFont="1" applyFill="1" applyBorder="1" applyAlignment="1">
      <alignment horizontal="left" wrapText="1"/>
    </xf>
    <xf numFmtId="0" fontId="19" fillId="0" borderId="0" xfId="0" applyFont="1" applyFill="1" applyBorder="1" applyAlignment="1">
      <alignment horizontal="left" wrapText="1"/>
    </xf>
    <xf numFmtId="0" fontId="6" fillId="0" borderId="11" xfId="0" applyFont="1" applyFill="1" applyBorder="1" applyAlignment="1">
      <alignment horizontal="left"/>
    </xf>
    <xf numFmtId="0" fontId="6" fillId="0" borderId="0" xfId="0" applyFont="1" applyFill="1" applyBorder="1" applyAlignment="1">
      <alignment horizontal="left"/>
    </xf>
    <xf numFmtId="0" fontId="0" fillId="37" borderId="0" xfId="0" applyFill="1" applyBorder="1" applyAlignment="1">
      <alignment/>
    </xf>
    <xf numFmtId="0" fontId="51" fillId="0" borderId="0" xfId="0" applyFont="1" applyFill="1" applyBorder="1" applyAlignment="1">
      <alignment horizontal="center"/>
    </xf>
    <xf numFmtId="0" fontId="50" fillId="0" borderId="0" xfId="0" applyFont="1" applyFill="1" applyBorder="1" applyAlignment="1">
      <alignment horizontal="center" vertical="center"/>
    </xf>
    <xf numFmtId="0" fontId="25" fillId="37" borderId="0" xfId="0" applyFont="1" applyFill="1" applyBorder="1" applyAlignment="1">
      <alignment vertical="top" wrapText="1"/>
    </xf>
    <xf numFmtId="0" fontId="0" fillId="0" borderId="0" xfId="0" applyAlignment="1">
      <alignment vertical="top" wrapText="1"/>
    </xf>
    <xf numFmtId="3" fontId="19" fillId="0" borderId="68" xfId="0" applyNumberFormat="1" applyFont="1" applyFill="1" applyBorder="1" applyAlignment="1" applyProtection="1">
      <alignment vertical="top"/>
      <protection locked="0"/>
    </xf>
    <xf numFmtId="3" fontId="19" fillId="0" borderId="98" xfId="0" applyNumberFormat="1" applyFont="1" applyFill="1" applyBorder="1" applyAlignment="1" applyProtection="1">
      <alignment vertical="top"/>
      <protection locked="0"/>
    </xf>
    <xf numFmtId="3" fontId="19" fillId="0" borderId="69" xfId="0" applyNumberFormat="1" applyFont="1" applyFill="1" applyBorder="1" applyAlignment="1" applyProtection="1">
      <alignment vertical="top"/>
      <protection locked="0"/>
    </xf>
    <xf numFmtId="3" fontId="19" fillId="0" borderId="85" xfId="0" applyNumberFormat="1" applyFont="1" applyFill="1" applyBorder="1" applyAlignment="1" applyProtection="1">
      <alignment vertical="top"/>
      <protection locked="0"/>
    </xf>
    <xf numFmtId="3" fontId="19" fillId="0" borderId="99" xfId="0" applyNumberFormat="1" applyFont="1" applyFill="1" applyBorder="1" applyAlignment="1" applyProtection="1">
      <alignment vertical="top"/>
      <protection locked="0"/>
    </xf>
    <xf numFmtId="3" fontId="19" fillId="0" borderId="106" xfId="0" applyNumberFormat="1" applyFont="1" applyFill="1" applyBorder="1" applyAlignment="1" applyProtection="1">
      <alignment vertical="top"/>
      <protection locked="0"/>
    </xf>
    <xf numFmtId="3" fontId="0" fillId="37" borderId="115" xfId="0" applyNumberFormat="1" applyFont="1" applyFill="1" applyBorder="1" applyAlignment="1" applyProtection="1">
      <alignment horizontal="right" vertical="top"/>
      <protection locked="0"/>
    </xf>
    <xf numFmtId="3" fontId="0" fillId="37" borderId="23" xfId="0" applyNumberFormat="1" applyFont="1" applyFill="1" applyBorder="1" applyAlignment="1" applyProtection="1">
      <alignment horizontal="right" vertical="top"/>
      <protection locked="0"/>
    </xf>
    <xf numFmtId="3" fontId="19" fillId="34" borderId="69" xfId="0" applyNumberFormat="1" applyFont="1" applyFill="1" applyBorder="1" applyAlignment="1" applyProtection="1">
      <alignment horizontal="right" vertical="top"/>
      <protection locked="0"/>
    </xf>
    <xf numFmtId="3" fontId="19" fillId="34" borderId="24" xfId="0" applyNumberFormat="1" applyFont="1" applyFill="1" applyBorder="1" applyAlignment="1" applyProtection="1">
      <alignment horizontal="right" vertical="top"/>
      <protection locked="0"/>
    </xf>
    <xf numFmtId="3" fontId="19" fillId="34" borderId="106" xfId="0" applyNumberFormat="1" applyFont="1" applyFill="1" applyBorder="1" applyAlignment="1" applyProtection="1">
      <alignment horizontal="right" vertical="top"/>
      <protection locked="0"/>
    </xf>
    <xf numFmtId="3" fontId="19" fillId="34" borderId="35" xfId="0" applyNumberFormat="1" applyFont="1" applyFill="1" applyBorder="1" applyAlignment="1" applyProtection="1">
      <alignment horizontal="right" vertical="top"/>
      <protection locked="0"/>
    </xf>
    <xf numFmtId="3" fontId="18" fillId="0" borderId="84" xfId="0" applyNumberFormat="1" applyFont="1" applyFill="1" applyBorder="1" applyAlignment="1" applyProtection="1">
      <alignment horizontal="right" vertical="top"/>
      <protection locked="0"/>
    </xf>
    <xf numFmtId="0" fontId="0" fillId="0" borderId="97" xfId="0" applyFill="1" applyBorder="1" applyAlignment="1">
      <alignment horizontal="right" vertical="top"/>
    </xf>
    <xf numFmtId="0" fontId="0" fillId="0" borderId="115" xfId="0" applyFill="1" applyBorder="1" applyAlignment="1">
      <alignment horizontal="right" vertical="top"/>
    </xf>
    <xf numFmtId="3" fontId="0" fillId="0" borderId="79" xfId="0" applyNumberFormat="1" applyFont="1" applyFill="1" applyBorder="1" applyAlignment="1" applyProtection="1">
      <alignment vertical="top"/>
      <protection locked="0"/>
    </xf>
    <xf numFmtId="3" fontId="0" fillId="0" borderId="107" xfId="0" applyNumberFormat="1" applyFont="1" applyFill="1" applyBorder="1" applyAlignment="1" applyProtection="1">
      <alignment vertical="top"/>
      <protection locked="0"/>
    </xf>
    <xf numFmtId="3" fontId="0" fillId="0" borderId="67" xfId="0" applyNumberFormat="1" applyFont="1" applyFill="1" applyBorder="1" applyAlignment="1" applyProtection="1">
      <alignment vertical="top"/>
      <protection locked="0"/>
    </xf>
    <xf numFmtId="0" fontId="15" fillId="38" borderId="20" xfId="0" applyFont="1" applyFill="1" applyBorder="1" applyAlignment="1">
      <alignment horizontal="left" vertical="top"/>
    </xf>
    <xf numFmtId="0" fontId="15" fillId="38" borderId="21" xfId="0" applyFont="1" applyFill="1" applyBorder="1" applyAlignment="1">
      <alignment horizontal="left" vertical="top"/>
    </xf>
    <xf numFmtId="0" fontId="15" fillId="38" borderId="22" xfId="0" applyFont="1" applyFill="1" applyBorder="1" applyAlignment="1">
      <alignment horizontal="left" vertical="top"/>
    </xf>
    <xf numFmtId="3" fontId="18" fillId="0" borderId="68" xfId="0" applyNumberFormat="1" applyFont="1" applyFill="1" applyBorder="1" applyAlignment="1" applyProtection="1">
      <alignment horizontal="center" vertical="top"/>
      <protection locked="0"/>
    </xf>
    <xf numFmtId="3" fontId="18" fillId="0" borderId="98" xfId="0" applyNumberFormat="1" applyFont="1" applyFill="1" applyBorder="1" applyAlignment="1" applyProtection="1">
      <alignment horizontal="center" vertical="top"/>
      <protection locked="0"/>
    </xf>
    <xf numFmtId="3" fontId="18" fillId="0" borderId="69" xfId="0" applyNumberFormat="1" applyFont="1" applyFill="1" applyBorder="1" applyAlignment="1" applyProtection="1">
      <alignment horizontal="center" vertical="top"/>
      <protection locked="0"/>
    </xf>
    <xf numFmtId="0" fontId="15" fillId="38" borderId="20" xfId="0" applyFont="1" applyFill="1" applyBorder="1" applyAlignment="1">
      <alignment horizontal="left" vertical="top" wrapText="1"/>
    </xf>
    <xf numFmtId="0" fontId="2" fillId="38" borderId="21" xfId="0" applyFont="1" applyFill="1" applyBorder="1" applyAlignment="1">
      <alignment horizontal="left" vertical="top" wrapText="1"/>
    </xf>
    <xf numFmtId="0" fontId="2" fillId="38" borderId="22" xfId="0" applyFont="1" applyFill="1" applyBorder="1" applyAlignment="1">
      <alignment horizontal="left" vertical="top" wrapText="1"/>
    </xf>
    <xf numFmtId="3" fontId="18" fillId="0" borderId="72" xfId="0" applyNumberFormat="1" applyFont="1" applyFill="1" applyBorder="1" applyAlignment="1" applyProtection="1">
      <alignment horizontal="right" vertical="top"/>
      <protection locked="0"/>
    </xf>
    <xf numFmtId="0" fontId="0" fillId="0" borderId="125" xfId="0" applyFill="1" applyBorder="1" applyAlignment="1">
      <alignment horizontal="right" vertical="top"/>
    </xf>
    <xf numFmtId="0" fontId="0" fillId="0" borderId="138" xfId="0" applyFill="1" applyBorder="1" applyAlignment="1">
      <alignment horizontal="right" vertical="top"/>
    </xf>
    <xf numFmtId="3" fontId="18" fillId="39" borderId="16" xfId="0" applyNumberFormat="1" applyFont="1" applyFill="1" applyBorder="1" applyAlignment="1" applyProtection="1">
      <alignment horizontal="right" vertical="top"/>
      <protection locked="0"/>
    </xf>
    <xf numFmtId="0" fontId="0" fillId="39" borderId="108" xfId="0" applyFill="1" applyBorder="1" applyAlignment="1">
      <alignment horizontal="right" vertical="top"/>
    </xf>
    <xf numFmtId="0" fontId="0" fillId="39" borderId="54" xfId="0" applyFill="1" applyBorder="1" applyAlignment="1">
      <alignment horizontal="right" vertical="top"/>
    </xf>
    <xf numFmtId="3" fontId="18" fillId="0" borderId="105" xfId="0" applyNumberFormat="1" applyFont="1" applyFill="1" applyBorder="1" applyAlignment="1" applyProtection="1">
      <alignment horizontal="right" vertical="top"/>
      <protection locked="0"/>
    </xf>
    <xf numFmtId="0" fontId="0" fillId="0" borderId="118" xfId="0" applyFill="1" applyBorder="1" applyAlignment="1">
      <alignment horizontal="right" vertical="top"/>
    </xf>
    <xf numFmtId="0" fontId="0" fillId="0" borderId="75" xfId="0" applyFill="1" applyBorder="1" applyAlignment="1">
      <alignment horizontal="right" vertical="top"/>
    </xf>
    <xf numFmtId="0" fontId="15" fillId="38" borderId="21" xfId="0" applyFont="1" applyFill="1" applyBorder="1" applyAlignment="1">
      <alignment horizontal="left" vertical="top" wrapText="1"/>
    </xf>
    <xf numFmtId="0" fontId="15" fillId="38" borderId="22" xfId="0" applyFont="1" applyFill="1" applyBorder="1" applyAlignment="1">
      <alignment horizontal="left" vertical="top" wrapText="1"/>
    </xf>
    <xf numFmtId="3" fontId="18" fillId="0" borderId="68" xfId="0" applyNumberFormat="1" applyFont="1" applyFill="1" applyBorder="1" applyAlignment="1" applyProtection="1">
      <alignment horizontal="right" vertical="top"/>
      <protection locked="0"/>
    </xf>
    <xf numFmtId="0" fontId="0" fillId="0" borderId="98" xfId="0" applyFill="1" applyBorder="1" applyAlignment="1">
      <alignment horizontal="right" vertical="top"/>
    </xf>
    <xf numFmtId="0" fontId="0" fillId="0" borderId="69" xfId="0" applyFill="1" applyBorder="1" applyAlignment="1">
      <alignment horizontal="right" vertical="top"/>
    </xf>
    <xf numFmtId="0" fontId="31" fillId="0" borderId="0" xfId="0" applyFont="1" applyFill="1" applyBorder="1" applyAlignment="1">
      <alignment horizontal="left" vertical="top" wrapText="1"/>
    </xf>
    <xf numFmtId="0" fontId="0" fillId="0" borderId="0" xfId="0" applyFill="1" applyAlignment="1">
      <alignment horizontal="left" vertical="top" wrapText="1"/>
    </xf>
    <xf numFmtId="0" fontId="6" fillId="0" borderId="0" xfId="0" applyFont="1" applyFill="1" applyBorder="1" applyAlignment="1">
      <alignment horizontal="center" vertical="top" wrapText="1"/>
    </xf>
    <xf numFmtId="0" fontId="0" fillId="0" borderId="67" xfId="0" applyFill="1" applyBorder="1" applyAlignment="1">
      <alignment horizontal="right" vertical="top"/>
    </xf>
    <xf numFmtId="0" fontId="12" fillId="0" borderId="13" xfId="0" applyFont="1" applyFill="1" applyBorder="1" applyAlignment="1" applyProtection="1">
      <alignment horizontal="center" vertical="top"/>
      <protection locked="0"/>
    </xf>
    <xf numFmtId="0" fontId="12" fillId="0" borderId="12" xfId="0" applyFont="1" applyFill="1" applyBorder="1" applyAlignment="1" applyProtection="1">
      <alignment horizontal="center" vertical="top"/>
      <protection locked="0"/>
    </xf>
    <xf numFmtId="0" fontId="12" fillId="0" borderId="14" xfId="0" applyFont="1" applyFill="1" applyBorder="1" applyAlignment="1" applyProtection="1">
      <alignment horizontal="center" vertical="top"/>
      <protection locked="0"/>
    </xf>
    <xf numFmtId="0" fontId="53" fillId="0" borderId="0" xfId="0" applyFont="1" applyFill="1" applyBorder="1" applyAlignment="1">
      <alignment horizontal="center" vertical="top"/>
    </xf>
    <xf numFmtId="0" fontId="11" fillId="33" borderId="27" xfId="0" applyFont="1" applyFill="1" applyBorder="1" applyAlignment="1" applyProtection="1">
      <alignment vertical="top"/>
      <protection/>
    </xf>
    <xf numFmtId="0" fontId="0" fillId="33" borderId="78" xfId="0" applyFill="1" applyBorder="1" applyAlignment="1">
      <alignment vertical="top"/>
    </xf>
    <xf numFmtId="0" fontId="0" fillId="33" borderId="66" xfId="0" applyFill="1" applyBorder="1" applyAlignment="1">
      <alignment vertical="top"/>
    </xf>
    <xf numFmtId="0" fontId="11" fillId="34" borderId="79" xfId="0" applyFont="1" applyFill="1" applyBorder="1" applyAlignment="1" applyProtection="1">
      <alignment vertical="top"/>
      <protection locked="0"/>
    </xf>
    <xf numFmtId="0" fontId="0" fillId="0" borderId="107" xfId="0" applyBorder="1" applyAlignment="1" applyProtection="1">
      <alignment vertical="top"/>
      <protection locked="0"/>
    </xf>
    <xf numFmtId="0" fontId="0" fillId="0" borderId="67" xfId="0" applyBorder="1" applyAlignment="1" applyProtection="1">
      <alignment vertical="top"/>
      <protection locked="0"/>
    </xf>
    <xf numFmtId="0" fontId="11" fillId="33" borderId="11" xfId="0" applyFont="1" applyFill="1" applyBorder="1" applyAlignment="1" applyProtection="1">
      <alignment vertical="top"/>
      <protection/>
    </xf>
    <xf numFmtId="0" fontId="0" fillId="33" borderId="0" xfId="0" applyFill="1" applyBorder="1" applyAlignment="1">
      <alignment vertical="top"/>
    </xf>
    <xf numFmtId="0" fontId="0" fillId="33" borderId="10" xfId="0" applyFill="1" applyBorder="1" applyAlignment="1">
      <alignment vertical="top"/>
    </xf>
    <xf numFmtId="0" fontId="11" fillId="34" borderId="79" xfId="0" applyFont="1" applyFill="1" applyBorder="1" applyAlignment="1" applyProtection="1">
      <alignment horizontal="left" vertical="top"/>
      <protection locked="0"/>
    </xf>
    <xf numFmtId="0" fontId="3" fillId="34" borderId="79" xfId="0" applyFont="1" applyFill="1" applyBorder="1" applyAlignment="1" applyProtection="1">
      <alignment horizontal="left" vertical="top"/>
      <protection locked="0"/>
    </xf>
    <xf numFmtId="0" fontId="18" fillId="33" borderId="0" xfId="0" applyFont="1" applyFill="1" applyBorder="1" applyAlignment="1" applyProtection="1">
      <alignment horizontal="left" vertical="top"/>
      <protection locked="0"/>
    </xf>
    <xf numFmtId="0" fontId="18" fillId="33" borderId="10" xfId="0" applyFont="1" applyFill="1" applyBorder="1" applyAlignment="1" applyProtection="1">
      <alignment horizontal="left" vertical="top"/>
      <protection locked="0"/>
    </xf>
    <xf numFmtId="0" fontId="35" fillId="47" borderId="139" xfId="0" applyFont="1" applyFill="1" applyBorder="1" applyAlignment="1">
      <alignment horizontal="center" vertical="top" wrapText="1"/>
    </xf>
    <xf numFmtId="0" fontId="35" fillId="47" borderId="140" xfId="0" applyFont="1" applyFill="1" applyBorder="1" applyAlignment="1">
      <alignment horizontal="center" vertical="top" wrapText="1"/>
    </xf>
    <xf numFmtId="0" fontId="35" fillId="47" borderId="141" xfId="0" applyFont="1" applyFill="1" applyBorder="1" applyAlignment="1">
      <alignment horizontal="center" vertical="top" wrapText="1"/>
    </xf>
    <xf numFmtId="0" fontId="12" fillId="35" borderId="140" xfId="0" applyFont="1" applyFill="1" applyBorder="1" applyAlignment="1">
      <alignment horizontal="center" vertical="top"/>
    </xf>
    <xf numFmtId="0" fontId="52" fillId="0" borderId="17" xfId="0" applyFont="1" applyFill="1" applyBorder="1" applyAlignment="1">
      <alignment horizontal="center" vertical="top"/>
    </xf>
    <xf numFmtId="3" fontId="19" fillId="0" borderId="20" xfId="50" applyNumberFormat="1" applyFont="1" applyFill="1" applyBorder="1" applyAlignment="1" applyProtection="1">
      <alignment vertical="top"/>
      <protection locked="0"/>
    </xf>
    <xf numFmtId="0" fontId="19" fillId="0" borderId="21" xfId="50" applyFont="1" applyFill="1" applyBorder="1" applyAlignment="1">
      <alignment vertical="top"/>
      <protection/>
    </xf>
    <xf numFmtId="0" fontId="19" fillId="0" borderId="22" xfId="50" applyFont="1" applyFill="1" applyBorder="1" applyAlignment="1">
      <alignment vertical="top"/>
      <protection/>
    </xf>
    <xf numFmtId="0" fontId="20" fillId="37" borderId="20" xfId="51" applyFont="1" applyFill="1" applyBorder="1" applyAlignment="1">
      <alignment vertical="top" wrapText="1"/>
      <protection/>
    </xf>
    <xf numFmtId="0" fontId="20" fillId="37" borderId="21" xfId="51" applyFont="1" applyFill="1" applyBorder="1" applyAlignment="1">
      <alignment vertical="top" wrapText="1"/>
      <protection/>
    </xf>
    <xf numFmtId="0" fontId="20" fillId="37" borderId="22" xfId="51" applyFont="1" applyFill="1" applyBorder="1" applyAlignment="1">
      <alignment vertical="top" wrapText="1"/>
      <protection/>
    </xf>
    <xf numFmtId="0" fontId="18" fillId="37" borderId="21" xfId="0" applyFont="1" applyFill="1" applyBorder="1" applyAlignment="1">
      <alignment horizontal="center" vertical="top" wrapText="1"/>
    </xf>
    <xf numFmtId="0" fontId="18" fillId="37" borderId="22" xfId="0" applyFont="1" applyFill="1" applyBorder="1" applyAlignment="1">
      <alignment horizontal="center" vertical="top" wrapText="1"/>
    </xf>
    <xf numFmtId="0" fontId="49" fillId="37" borderId="0" xfId="0" applyFont="1" applyFill="1" applyAlignment="1">
      <alignment horizontal="left" vertical="top" wrapText="1"/>
    </xf>
    <xf numFmtId="0" fontId="0" fillId="0" borderId="0" xfId="0" applyFont="1" applyAlignment="1">
      <alignment horizontal="left" vertical="top" wrapText="1"/>
    </xf>
    <xf numFmtId="3" fontId="3" fillId="34" borderId="0" xfId="0" applyNumberFormat="1" applyFont="1" applyFill="1" applyAlignment="1">
      <alignment horizontal="left" vertical="top"/>
    </xf>
    <xf numFmtId="0" fontId="35" fillId="47" borderId="142" xfId="0" applyFont="1" applyFill="1" applyBorder="1" applyAlignment="1">
      <alignment horizontal="center" vertical="top" wrapText="1"/>
    </xf>
    <xf numFmtId="0" fontId="35" fillId="47" borderId="143" xfId="0" applyFont="1" applyFill="1" applyBorder="1" applyAlignment="1">
      <alignment horizontal="center" vertical="top" wrapText="1"/>
    </xf>
    <xf numFmtId="0" fontId="35" fillId="47" borderId="144" xfId="0" applyFont="1" applyFill="1" applyBorder="1" applyAlignment="1">
      <alignment horizontal="center" vertical="top" wrapText="1"/>
    </xf>
    <xf numFmtId="0" fontId="12" fillId="35" borderId="17" xfId="0" applyFont="1" applyFill="1" applyBorder="1" applyAlignment="1">
      <alignment horizontal="center" vertical="top"/>
    </xf>
    <xf numFmtId="0" fontId="17" fillId="0" borderId="20" xfId="0" applyFont="1" applyFill="1" applyBorder="1" applyAlignment="1">
      <alignment horizontal="left" vertical="top" wrapText="1"/>
    </xf>
    <xf numFmtId="0" fontId="17" fillId="0" borderId="21" xfId="0" applyFont="1" applyFill="1" applyBorder="1" applyAlignment="1">
      <alignment horizontal="left" vertical="top" wrapText="1"/>
    </xf>
    <xf numFmtId="0" fontId="17" fillId="0" borderId="22" xfId="0" applyFont="1" applyFill="1" applyBorder="1" applyAlignment="1">
      <alignment horizontal="left" vertical="top" wrapText="1"/>
    </xf>
    <xf numFmtId="3" fontId="18" fillId="34" borderId="78" xfId="0" applyNumberFormat="1" applyFont="1" applyFill="1" applyBorder="1" applyAlignment="1">
      <alignment horizontal="center" vertical="top" wrapText="1"/>
    </xf>
    <xf numFmtId="3" fontId="18" fillId="34" borderId="66" xfId="0" applyNumberFormat="1" applyFont="1" applyFill="1" applyBorder="1" applyAlignment="1">
      <alignment horizontal="center" vertical="top" wrapText="1"/>
    </xf>
    <xf numFmtId="0" fontId="0" fillId="0" borderId="15" xfId="0" applyFont="1" applyFill="1" applyBorder="1" applyAlignment="1">
      <alignment horizontal="center" vertical="top" wrapText="1"/>
    </xf>
    <xf numFmtId="0" fontId="0" fillId="0" borderId="20" xfId="0" applyFont="1" applyFill="1" applyBorder="1" applyAlignment="1">
      <alignment horizontal="center" vertical="top" wrapText="1"/>
    </xf>
    <xf numFmtId="0" fontId="0" fillId="0" borderId="22" xfId="0" applyFont="1" applyFill="1" applyBorder="1" applyAlignment="1">
      <alignment horizontal="center" vertical="top" wrapText="1"/>
    </xf>
    <xf numFmtId="3" fontId="0" fillId="34" borderId="13" xfId="0" applyNumberFormat="1" applyFont="1" applyFill="1" applyBorder="1" applyAlignment="1" applyProtection="1">
      <alignment horizontal="right" vertical="top"/>
      <protection locked="0"/>
    </xf>
    <xf numFmtId="3" fontId="0" fillId="34" borderId="14" xfId="0" applyNumberFormat="1" applyFill="1" applyBorder="1" applyAlignment="1" applyProtection="1">
      <alignment horizontal="right" vertical="top"/>
      <protection locked="0"/>
    </xf>
    <xf numFmtId="3" fontId="18" fillId="34" borderId="20" xfId="0" applyNumberFormat="1" applyFont="1" applyFill="1" applyBorder="1" applyAlignment="1">
      <alignment horizontal="center" vertical="top"/>
    </xf>
    <xf numFmtId="3" fontId="0" fillId="34" borderId="22" xfId="0" applyNumberFormat="1" applyFill="1" applyBorder="1" applyAlignment="1">
      <alignment horizontal="center" vertical="top"/>
    </xf>
    <xf numFmtId="3" fontId="18" fillId="34" borderId="84" xfId="0" applyNumberFormat="1" applyFont="1" applyFill="1" applyBorder="1" applyAlignment="1">
      <alignment horizontal="center" vertical="top"/>
    </xf>
    <xf numFmtId="0" fontId="0" fillId="0" borderId="115" xfId="0" applyBorder="1" applyAlignment="1">
      <alignment horizontal="center" vertical="top"/>
    </xf>
    <xf numFmtId="3" fontId="12" fillId="34" borderId="20" xfId="0" applyNumberFormat="1" applyFont="1" applyFill="1" applyBorder="1" applyAlignment="1" applyProtection="1">
      <alignment horizontal="center" vertical="top"/>
      <protection locked="0"/>
    </xf>
    <xf numFmtId="3" fontId="12" fillId="34" borderId="22" xfId="0" applyNumberFormat="1" applyFont="1" applyFill="1" applyBorder="1" applyAlignment="1" applyProtection="1">
      <alignment horizontal="center" vertical="top"/>
      <protection locked="0"/>
    </xf>
    <xf numFmtId="3" fontId="29" fillId="34" borderId="0" xfId="0" applyNumberFormat="1" applyFont="1" applyFill="1" applyAlignment="1">
      <alignment horizontal="left" vertical="top"/>
    </xf>
    <xf numFmtId="3" fontId="18" fillId="34" borderId="0" xfId="0" applyNumberFormat="1" applyFont="1" applyFill="1" applyBorder="1" applyAlignment="1">
      <alignment horizontal="center" vertical="top" wrapText="1"/>
    </xf>
    <xf numFmtId="3" fontId="18" fillId="34" borderId="10" xfId="0" applyNumberFormat="1" applyFont="1" applyFill="1" applyBorder="1" applyAlignment="1">
      <alignment horizontal="center" vertical="top" wrapText="1"/>
    </xf>
    <xf numFmtId="0" fontId="0" fillId="34" borderId="20" xfId="0" applyFont="1" applyFill="1" applyBorder="1" applyAlignment="1">
      <alignment horizontal="left" vertical="top" wrapText="1"/>
    </xf>
    <xf numFmtId="0" fontId="0" fillId="0" borderId="21" xfId="0" applyBorder="1" applyAlignment="1">
      <alignment vertical="top"/>
    </xf>
    <xf numFmtId="3" fontId="0" fillId="42" borderId="20" xfId="51" applyNumberFormat="1" applyFont="1" applyFill="1" applyBorder="1" applyAlignment="1" applyProtection="1">
      <alignment horizontal="right" vertical="top"/>
      <protection locked="0"/>
    </xf>
    <xf numFmtId="3" fontId="0" fillId="42" borderId="21" xfId="51" applyNumberFormat="1" applyFont="1" applyFill="1" applyBorder="1" applyAlignment="1" applyProtection="1">
      <alignment horizontal="right" vertical="top"/>
      <protection locked="0"/>
    </xf>
    <xf numFmtId="3" fontId="0" fillId="42" borderId="22" xfId="51" applyNumberFormat="1" applyFont="1" applyFill="1" applyBorder="1" applyAlignment="1" applyProtection="1">
      <alignment horizontal="right" vertical="top"/>
      <protection locked="0"/>
    </xf>
    <xf numFmtId="0" fontId="0" fillId="34" borderId="70" xfId="51" applyFont="1" applyFill="1" applyBorder="1" applyAlignment="1" applyProtection="1">
      <alignment horizontal="left" vertical="top" wrapText="1"/>
      <protection locked="0"/>
    </xf>
    <xf numFmtId="0" fontId="0" fillId="34" borderId="119" xfId="51" applyFont="1" applyFill="1" applyBorder="1" applyAlignment="1" applyProtection="1">
      <alignment horizontal="left" vertical="top" wrapText="1"/>
      <protection locked="0"/>
    </xf>
    <xf numFmtId="0" fontId="0" fillId="34" borderId="71" xfId="51" applyFont="1" applyFill="1" applyBorder="1" applyAlignment="1" applyProtection="1">
      <alignment horizontal="left" vertical="top" wrapText="1"/>
      <protection locked="0"/>
    </xf>
    <xf numFmtId="0" fontId="0" fillId="34" borderId="68" xfId="51" applyFont="1" applyFill="1" applyBorder="1" applyAlignment="1" applyProtection="1">
      <alignment horizontal="left" vertical="top" wrapText="1"/>
      <protection locked="0"/>
    </xf>
    <xf numFmtId="0" fontId="0" fillId="34" borderId="98" xfId="51" applyFont="1" applyFill="1" applyBorder="1" applyAlignment="1" applyProtection="1">
      <alignment horizontal="left" vertical="top" wrapText="1"/>
      <protection locked="0"/>
    </xf>
    <xf numFmtId="0" fontId="0" fillId="34" borderId="69" xfId="51" applyFont="1" applyFill="1" applyBorder="1" applyAlignment="1" applyProtection="1">
      <alignment horizontal="left" vertical="top" wrapText="1"/>
      <protection locked="0"/>
    </xf>
    <xf numFmtId="0" fontId="0" fillId="34" borderId="11" xfId="51" applyFont="1" applyFill="1" applyBorder="1" applyAlignment="1" applyProtection="1">
      <alignment horizontal="left" vertical="top" wrapText="1"/>
      <protection locked="0"/>
    </xf>
    <xf numFmtId="0" fontId="0" fillId="34" borderId="0" xfId="51" applyFont="1" applyFill="1" applyBorder="1" applyAlignment="1" applyProtection="1">
      <alignment horizontal="left" vertical="top" wrapText="1"/>
      <protection locked="0"/>
    </xf>
    <xf numFmtId="0" fontId="0" fillId="34" borderId="10" xfId="51" applyFont="1" applyFill="1" applyBorder="1" applyAlignment="1" applyProtection="1">
      <alignment horizontal="left" vertical="top" wrapText="1"/>
      <protection locked="0"/>
    </xf>
    <xf numFmtId="0" fontId="15" fillId="38" borderId="20" xfId="51" applyFont="1" applyFill="1" applyBorder="1" applyAlignment="1">
      <alignment horizontal="left" vertical="top" wrapText="1"/>
      <protection/>
    </xf>
    <xf numFmtId="0" fontId="15" fillId="38" borderId="21" xfId="51" applyFont="1" applyFill="1" applyBorder="1" applyAlignment="1">
      <alignment horizontal="left" vertical="top" wrapText="1"/>
      <protection/>
    </xf>
    <xf numFmtId="0" fontId="15" fillId="38" borderId="22" xfId="51" applyFont="1" applyFill="1" applyBorder="1" applyAlignment="1">
      <alignment horizontal="left" vertical="top" wrapText="1"/>
      <protection/>
    </xf>
    <xf numFmtId="3" fontId="18" fillId="37" borderId="0" xfId="51" applyNumberFormat="1" applyFont="1" applyFill="1" applyBorder="1" applyAlignment="1">
      <alignment horizontal="center" vertical="top"/>
      <protection/>
    </xf>
    <xf numFmtId="3" fontId="0" fillId="34" borderId="0" xfId="51" applyNumberFormat="1" applyFont="1" applyFill="1" applyBorder="1" applyAlignment="1">
      <alignment vertical="top"/>
      <protection/>
    </xf>
    <xf numFmtId="3" fontId="0" fillId="34" borderId="10" xfId="51" applyNumberFormat="1" applyFont="1" applyFill="1" applyBorder="1" applyAlignment="1">
      <alignment vertical="top"/>
      <protection/>
    </xf>
    <xf numFmtId="3" fontId="0" fillId="34" borderId="29" xfId="51" applyNumberFormat="1" applyFont="1" applyFill="1" applyBorder="1" applyAlignment="1" applyProtection="1">
      <alignment horizontal="right" vertical="top"/>
      <protection locked="0"/>
    </xf>
    <xf numFmtId="3" fontId="0" fillId="34" borderId="30" xfId="51" applyNumberFormat="1" applyFont="1" applyFill="1" applyBorder="1" applyAlignment="1" applyProtection="1">
      <alignment horizontal="right" vertical="top"/>
      <protection locked="0"/>
    </xf>
    <xf numFmtId="3" fontId="0" fillId="34" borderId="31" xfId="51" applyNumberFormat="1" applyFont="1" applyFill="1" applyBorder="1" applyAlignment="1" applyProtection="1">
      <alignment horizontal="right" vertical="top"/>
      <protection locked="0"/>
    </xf>
    <xf numFmtId="3" fontId="0" fillId="34" borderId="49" xfId="51" applyNumberFormat="1" applyFont="1" applyFill="1" applyBorder="1" applyAlignment="1" applyProtection="1">
      <alignment horizontal="right" vertical="top"/>
      <protection locked="0"/>
    </xf>
    <xf numFmtId="3" fontId="0" fillId="34" borderId="50" xfId="51" applyNumberFormat="1" applyFont="1" applyFill="1" applyBorder="1" applyAlignment="1" applyProtection="1">
      <alignment horizontal="right" vertical="top"/>
      <protection locked="0"/>
    </xf>
    <xf numFmtId="3" fontId="0" fillId="34" borderId="51" xfId="51" applyNumberFormat="1" applyFont="1" applyFill="1" applyBorder="1" applyAlignment="1" applyProtection="1">
      <alignment horizontal="right" vertical="top"/>
      <protection locked="0"/>
    </xf>
    <xf numFmtId="3" fontId="0" fillId="34" borderId="68" xfId="51" applyNumberFormat="1" applyFont="1" applyFill="1" applyBorder="1" applyAlignment="1" applyProtection="1">
      <alignment horizontal="right" vertical="top"/>
      <protection locked="0"/>
    </xf>
    <xf numFmtId="0" fontId="0" fillId="0" borderId="98" xfId="51" applyBorder="1" applyAlignment="1">
      <alignment horizontal="right" vertical="top"/>
      <protection/>
    </xf>
    <xf numFmtId="0" fontId="0" fillId="0" borderId="69" xfId="51" applyBorder="1" applyAlignment="1">
      <alignment horizontal="right" vertical="top"/>
      <protection/>
    </xf>
    <xf numFmtId="0" fontId="0" fillId="34" borderId="85" xfId="51" applyFont="1" applyFill="1" applyBorder="1" applyAlignment="1" applyProtection="1">
      <alignment horizontal="left" vertical="top" wrapText="1"/>
      <protection locked="0"/>
    </xf>
    <xf numFmtId="0" fontId="0" fillId="34" borderId="99" xfId="51" applyFont="1" applyFill="1" applyBorder="1" applyAlignment="1" applyProtection="1">
      <alignment horizontal="left" vertical="top" wrapText="1"/>
      <protection locked="0"/>
    </xf>
    <xf numFmtId="0" fontId="0" fillId="34" borderId="106" xfId="51" applyFont="1" applyFill="1" applyBorder="1" applyAlignment="1" applyProtection="1">
      <alignment horizontal="left" vertical="top" wrapText="1"/>
      <protection locked="0"/>
    </xf>
    <xf numFmtId="0" fontId="18" fillId="34" borderId="11" xfId="51" applyFont="1" applyFill="1" applyBorder="1" applyAlignment="1">
      <alignment horizontal="center" vertical="top"/>
      <protection/>
    </xf>
    <xf numFmtId="0" fontId="18" fillId="34" borderId="0" xfId="51" applyFont="1" applyFill="1" applyBorder="1" applyAlignment="1">
      <alignment horizontal="center" vertical="top"/>
      <protection/>
    </xf>
    <xf numFmtId="0" fontId="18" fillId="34" borderId="10" xfId="51" applyFont="1" applyFill="1" applyBorder="1" applyAlignment="1">
      <alignment horizontal="center" vertical="top"/>
      <protection/>
    </xf>
    <xf numFmtId="0" fontId="0" fillId="34" borderId="27" xfId="51" applyFont="1" applyFill="1" applyBorder="1" applyAlignment="1" applyProtection="1">
      <alignment horizontal="left" vertical="top" wrapText="1"/>
      <protection locked="0"/>
    </xf>
    <xf numFmtId="0" fontId="0" fillId="34" borderId="78" xfId="51" applyFont="1" applyFill="1" applyBorder="1" applyAlignment="1" applyProtection="1">
      <alignment horizontal="left" vertical="top" wrapText="1"/>
      <protection locked="0"/>
    </xf>
    <xf numFmtId="0" fontId="0" fillId="34" borderId="66" xfId="51" applyFont="1" applyFill="1" applyBorder="1" applyAlignment="1" applyProtection="1">
      <alignment horizontal="left" vertical="top" wrapText="1"/>
      <protection locked="0"/>
    </xf>
    <xf numFmtId="3" fontId="5" fillId="34" borderId="0" xfId="51" applyNumberFormat="1" applyFont="1" applyFill="1" applyAlignment="1">
      <alignment horizontal="left" vertical="top"/>
      <protection/>
    </xf>
    <xf numFmtId="0" fontId="35" fillId="47" borderId="142" xfId="51" applyFont="1" applyFill="1" applyBorder="1" applyAlignment="1">
      <alignment horizontal="center" vertical="top" wrapText="1"/>
      <protection/>
    </xf>
    <xf numFmtId="0" fontId="35" fillId="47" borderId="143" xfId="51" applyFont="1" applyFill="1" applyBorder="1" applyAlignment="1">
      <alignment horizontal="center" vertical="top" wrapText="1"/>
      <protection/>
    </xf>
    <xf numFmtId="0" fontId="35" fillId="47" borderId="144" xfId="51" applyFont="1" applyFill="1" applyBorder="1" applyAlignment="1">
      <alignment horizontal="center" vertical="top" wrapText="1"/>
      <protection/>
    </xf>
    <xf numFmtId="0" fontId="12" fillId="35" borderId="17" xfId="51" applyFont="1" applyFill="1" applyBorder="1" applyAlignment="1">
      <alignment horizontal="center" vertical="top"/>
      <protection/>
    </xf>
    <xf numFmtId="0" fontId="0" fillId="0" borderId="21" xfId="0" applyBorder="1" applyAlignment="1">
      <alignment horizontal="right" vertical="top"/>
    </xf>
    <xf numFmtId="0" fontId="0" fillId="0" borderId="22" xfId="0" applyBorder="1" applyAlignment="1">
      <alignment horizontal="right" vertical="top"/>
    </xf>
    <xf numFmtId="0" fontId="49" fillId="0" borderId="0" xfId="51" applyFont="1" applyFill="1" applyAlignment="1">
      <alignment vertical="top" wrapText="1"/>
      <protection/>
    </xf>
    <xf numFmtId="0" fontId="49" fillId="0" borderId="0" xfId="0" applyFont="1" applyAlignment="1">
      <alignment vertical="top" wrapText="1"/>
    </xf>
    <xf numFmtId="3" fontId="18" fillId="37" borderId="10" xfId="51" applyNumberFormat="1" applyFont="1" applyFill="1" applyBorder="1" applyAlignment="1">
      <alignment horizontal="center" vertical="top"/>
      <protection/>
    </xf>
    <xf numFmtId="3" fontId="0" fillId="34" borderId="84" xfId="51" applyNumberFormat="1" applyFont="1" applyFill="1" applyBorder="1" applyAlignment="1" applyProtection="1">
      <alignment horizontal="right" vertical="top"/>
      <protection locked="0"/>
    </xf>
    <xf numFmtId="3" fontId="0" fillId="34" borderId="97" xfId="51" applyNumberFormat="1" applyFont="1" applyFill="1" applyBorder="1" applyAlignment="1" applyProtection="1">
      <alignment horizontal="right" vertical="top"/>
      <protection locked="0"/>
    </xf>
    <xf numFmtId="3" fontId="0" fillId="34" borderId="115" xfId="51" applyNumberFormat="1" applyFont="1" applyFill="1" applyBorder="1" applyAlignment="1" applyProtection="1">
      <alignment horizontal="right" vertical="top"/>
      <protection locked="0"/>
    </xf>
    <xf numFmtId="3" fontId="0" fillId="34" borderId="85" xfId="51" applyNumberFormat="1" applyFont="1" applyFill="1" applyBorder="1" applyAlignment="1" applyProtection="1">
      <alignment horizontal="right" vertical="top"/>
      <protection locked="0"/>
    </xf>
    <xf numFmtId="3" fontId="0" fillId="34" borderId="99" xfId="51" applyNumberFormat="1" applyFont="1" applyFill="1" applyBorder="1" applyAlignment="1" applyProtection="1">
      <alignment horizontal="right" vertical="top"/>
      <protection locked="0"/>
    </xf>
    <xf numFmtId="3" fontId="0" fillId="34" borderId="106" xfId="51" applyNumberFormat="1" applyFont="1" applyFill="1" applyBorder="1" applyAlignment="1" applyProtection="1">
      <alignment horizontal="right" vertical="top"/>
      <protection locked="0"/>
    </xf>
    <xf numFmtId="3" fontId="18" fillId="37" borderId="78" xfId="51" applyNumberFormat="1" applyFont="1" applyFill="1" applyBorder="1" applyAlignment="1">
      <alignment horizontal="center" vertical="top"/>
      <protection/>
    </xf>
    <xf numFmtId="3" fontId="18" fillId="37" borderId="66" xfId="51" applyNumberFormat="1" applyFont="1" applyFill="1" applyBorder="1" applyAlignment="1">
      <alignment horizontal="center" vertical="top"/>
      <protection/>
    </xf>
    <xf numFmtId="3" fontId="0" fillId="34" borderId="61" xfId="51" applyNumberFormat="1" applyFont="1" applyFill="1" applyBorder="1" applyAlignment="1" applyProtection="1">
      <alignment horizontal="right" vertical="top"/>
      <protection locked="0"/>
    </xf>
    <xf numFmtId="3" fontId="0" fillId="34" borderId="100" xfId="51" applyNumberFormat="1" applyFont="1" applyFill="1" applyBorder="1" applyAlignment="1" applyProtection="1">
      <alignment horizontal="right" vertical="top"/>
      <protection locked="0"/>
    </xf>
    <xf numFmtId="3" fontId="0" fillId="34" borderId="77" xfId="51" applyNumberFormat="1" applyFont="1" applyFill="1" applyBorder="1" applyAlignment="1" applyProtection="1">
      <alignment horizontal="right" vertical="top"/>
      <protection locked="0"/>
    </xf>
    <xf numFmtId="3" fontId="0" fillId="34" borderId="42" xfId="51" applyNumberFormat="1" applyFont="1" applyFill="1" applyBorder="1" applyAlignment="1" applyProtection="1">
      <alignment horizontal="right" vertical="top"/>
      <protection locked="0"/>
    </xf>
    <xf numFmtId="3" fontId="0" fillId="34" borderId="43" xfId="51" applyNumberFormat="1" applyFont="1" applyFill="1" applyBorder="1" applyAlignment="1" applyProtection="1">
      <alignment horizontal="right" vertical="top"/>
      <protection locked="0"/>
    </xf>
    <xf numFmtId="3" fontId="0" fillId="34" borderId="44" xfId="51" applyNumberFormat="1" applyFont="1" applyFill="1" applyBorder="1" applyAlignment="1" applyProtection="1">
      <alignment horizontal="right" vertical="top"/>
      <protection locked="0"/>
    </xf>
    <xf numFmtId="3" fontId="0" fillId="34" borderId="32" xfId="51" applyNumberFormat="1" applyFont="1" applyFill="1" applyBorder="1" applyAlignment="1" applyProtection="1">
      <alignment horizontal="right" vertical="top"/>
      <protection locked="0"/>
    </xf>
    <xf numFmtId="3" fontId="0" fillId="34" borderId="33" xfId="51" applyNumberFormat="1" applyFont="1" applyFill="1" applyBorder="1" applyAlignment="1" applyProtection="1">
      <alignment horizontal="right" vertical="top"/>
      <protection locked="0"/>
    </xf>
    <xf numFmtId="3" fontId="0" fillId="34" borderId="34" xfId="51" applyNumberFormat="1" applyFont="1" applyFill="1" applyBorder="1" applyAlignment="1" applyProtection="1">
      <alignment horizontal="right" vertical="top"/>
      <protection locked="0"/>
    </xf>
    <xf numFmtId="0" fontId="15" fillId="38" borderId="20" xfId="51" applyFont="1" applyFill="1" applyBorder="1" applyAlignment="1">
      <alignment vertical="top" wrapText="1"/>
      <protection/>
    </xf>
    <xf numFmtId="0" fontId="0" fillId="38" borderId="21" xfId="51" applyFill="1" applyBorder="1" applyAlignment="1">
      <alignment vertical="top"/>
      <protection/>
    </xf>
    <xf numFmtId="0" fontId="0" fillId="38" borderId="22" xfId="51" applyFill="1" applyBorder="1" applyAlignment="1">
      <alignment vertical="top"/>
      <protection/>
    </xf>
    <xf numFmtId="3" fontId="18" fillId="0" borderId="78" xfId="51" applyNumberFormat="1" applyFont="1" applyFill="1" applyBorder="1" applyAlignment="1">
      <alignment horizontal="center" vertical="top" wrapText="1"/>
      <protection/>
    </xf>
    <xf numFmtId="0" fontId="0" fillId="0" borderId="78" xfId="51" applyFill="1" applyBorder="1" applyAlignment="1">
      <alignment vertical="top" wrapText="1"/>
      <protection/>
    </xf>
    <xf numFmtId="0" fontId="0" fillId="0" borderId="66" xfId="51" applyFill="1" applyBorder="1" applyAlignment="1">
      <alignment vertical="top" wrapText="1"/>
      <protection/>
    </xf>
    <xf numFmtId="3" fontId="3" fillId="34" borderId="0" xfId="51" applyNumberFormat="1" applyFont="1" applyFill="1" applyAlignment="1">
      <alignment horizontal="left" vertical="top"/>
      <protection/>
    </xf>
    <xf numFmtId="0" fontId="35" fillId="47" borderId="139" xfId="51" applyFont="1" applyFill="1" applyBorder="1" applyAlignment="1">
      <alignment horizontal="center" vertical="top" wrapText="1"/>
      <protection/>
    </xf>
    <xf numFmtId="0" fontId="35" fillId="47" borderId="140" xfId="51" applyFont="1" applyFill="1" applyBorder="1" applyAlignment="1">
      <alignment horizontal="center" vertical="top" wrapText="1"/>
      <protection/>
    </xf>
    <xf numFmtId="0" fontId="35" fillId="47" borderId="141" xfId="51" applyFont="1" applyFill="1" applyBorder="1" applyAlignment="1">
      <alignment horizontal="center" vertical="top" wrapText="1"/>
      <protection/>
    </xf>
    <xf numFmtId="0" fontId="0" fillId="0" borderId="20" xfId="51" applyFont="1" applyFill="1" applyBorder="1" applyAlignment="1">
      <alignment horizontal="left" vertical="top" wrapText="1"/>
      <protection/>
    </xf>
    <xf numFmtId="0" fontId="0" fillId="0" borderId="21" xfId="51" applyBorder="1" applyAlignment="1">
      <alignment vertical="top"/>
      <protection/>
    </xf>
    <xf numFmtId="0" fontId="15" fillId="38" borderId="20" xfId="50" applyFont="1" applyFill="1" applyBorder="1" applyAlignment="1">
      <alignment horizontal="left" vertical="top" wrapText="1"/>
      <protection/>
    </xf>
    <xf numFmtId="0" fontId="15" fillId="38" borderId="21" xfId="50" applyFont="1" applyFill="1" applyBorder="1" applyAlignment="1">
      <alignment horizontal="left" vertical="top" wrapText="1"/>
      <protection/>
    </xf>
    <xf numFmtId="0" fontId="15" fillId="38" borderId="22" xfId="50" applyFont="1" applyFill="1" applyBorder="1" applyAlignment="1">
      <alignment horizontal="left" vertical="top" wrapText="1"/>
      <protection/>
    </xf>
    <xf numFmtId="3" fontId="5" fillId="34" borderId="0" xfId="0" applyNumberFormat="1" applyFont="1" applyFill="1" applyAlignment="1">
      <alignment horizontal="left" vertical="top"/>
    </xf>
    <xf numFmtId="0" fontId="12" fillId="48" borderId="17" xfId="0" applyFont="1" applyFill="1" applyBorder="1" applyAlignment="1">
      <alignment horizontal="center" vertical="top"/>
    </xf>
    <xf numFmtId="0" fontId="18" fillId="0" borderId="20" xfId="50" applyFont="1" applyFill="1" applyBorder="1" applyAlignment="1">
      <alignment vertical="top"/>
      <protection/>
    </xf>
    <xf numFmtId="0" fontId="0" fillId="0" borderId="22" xfId="0" applyBorder="1" applyAlignment="1">
      <alignment vertical="top"/>
    </xf>
    <xf numFmtId="0" fontId="12" fillId="35" borderId="17" xfId="51" applyFont="1" applyFill="1" applyBorder="1" applyAlignment="1">
      <alignment horizontal="center" vertical="top" wrapText="1"/>
      <protection/>
    </xf>
    <xf numFmtId="0" fontId="48" fillId="37" borderId="20" xfId="51" applyFont="1" applyFill="1" applyBorder="1" applyAlignment="1">
      <alignment vertical="top" wrapText="1"/>
      <protection/>
    </xf>
    <xf numFmtId="0" fontId="48" fillId="37" borderId="21" xfId="51" applyFont="1" applyFill="1" applyBorder="1" applyAlignment="1">
      <alignment vertical="top" wrapText="1"/>
      <protection/>
    </xf>
    <xf numFmtId="0" fontId="48" fillId="37" borderId="22" xfId="51" applyFont="1" applyFill="1" applyBorder="1" applyAlignment="1">
      <alignment vertical="top" wrapText="1"/>
      <protection/>
    </xf>
    <xf numFmtId="0" fontId="15" fillId="38" borderId="21" xfId="51" applyFont="1" applyFill="1" applyBorder="1" applyAlignment="1">
      <alignment vertical="top" wrapText="1"/>
      <protection/>
    </xf>
    <xf numFmtId="0" fontId="15" fillId="38" borderId="22" xfId="51" applyFont="1" applyFill="1" applyBorder="1" applyAlignment="1">
      <alignment vertical="top" wrapText="1"/>
      <protection/>
    </xf>
    <xf numFmtId="0" fontId="19" fillId="0" borderId="68" xfId="51" applyFont="1" applyFill="1" applyBorder="1" applyAlignment="1">
      <alignment horizontal="left" vertical="top" wrapText="1" indent="2"/>
      <protection/>
    </xf>
    <xf numFmtId="0" fontId="0" fillId="0" borderId="69" xfId="51" applyBorder="1" applyAlignment="1">
      <alignment horizontal="left" vertical="top" wrapText="1" indent="2"/>
      <protection/>
    </xf>
    <xf numFmtId="0" fontId="18" fillId="0" borderId="20" xfId="51" applyFont="1" applyFill="1" applyBorder="1" applyAlignment="1">
      <alignment vertical="top" wrapText="1"/>
      <protection/>
    </xf>
    <xf numFmtId="0" fontId="0" fillId="0" borderId="21" xfId="51" applyBorder="1" applyAlignment="1">
      <alignment vertical="top" wrapText="1"/>
      <protection/>
    </xf>
    <xf numFmtId="0" fontId="0" fillId="0" borderId="22" xfId="51" applyBorder="1" applyAlignment="1">
      <alignment vertical="top" wrapText="1"/>
      <protection/>
    </xf>
    <xf numFmtId="0" fontId="19" fillId="0" borderId="68" xfId="51" applyFont="1" applyFill="1" applyBorder="1" applyAlignment="1">
      <alignment vertical="top" wrapText="1"/>
      <protection/>
    </xf>
    <xf numFmtId="0" fontId="0" fillId="0" borderId="69" xfId="51" applyFont="1" applyBorder="1" applyAlignment="1">
      <alignment vertical="top" wrapText="1"/>
      <protection/>
    </xf>
    <xf numFmtId="0" fontId="0" fillId="0" borderId="69" xfId="51" applyBorder="1" applyAlignment="1">
      <alignment vertical="top" wrapText="1"/>
      <protection/>
    </xf>
    <xf numFmtId="0" fontId="48" fillId="37" borderId="20" xfId="51" applyFont="1" applyFill="1" applyBorder="1" applyAlignment="1">
      <alignment horizontal="left" vertical="top" wrapText="1"/>
      <protection/>
    </xf>
    <xf numFmtId="0" fontId="48" fillId="37" borderId="21" xfId="51" applyFont="1" applyFill="1" applyBorder="1" applyAlignment="1">
      <alignment horizontal="left" vertical="top" wrapText="1"/>
      <protection/>
    </xf>
    <xf numFmtId="0" fontId="48" fillId="37" borderId="22" xfId="51" applyFont="1" applyFill="1" applyBorder="1" applyAlignment="1">
      <alignment horizontal="left" vertical="top" wrapText="1"/>
      <protection/>
    </xf>
    <xf numFmtId="0" fontId="22" fillId="38" borderId="21" xfId="51" applyFont="1" applyFill="1" applyBorder="1" applyAlignment="1">
      <alignment vertical="top" wrapText="1"/>
      <protection/>
    </xf>
    <xf numFmtId="0" fontId="22" fillId="38" borderId="22" xfId="51" applyFont="1" applyFill="1" applyBorder="1" applyAlignment="1">
      <alignment vertical="top" wrapText="1"/>
      <protection/>
    </xf>
    <xf numFmtId="0" fontId="0" fillId="0" borderId="71" xfId="51" applyBorder="1" applyAlignment="1">
      <alignment vertical="top" wrapText="1"/>
      <protection/>
    </xf>
    <xf numFmtId="0" fontId="18" fillId="0" borderId="20" xfId="51" applyFont="1" applyFill="1" applyBorder="1" applyAlignment="1">
      <alignment vertical="top"/>
      <protection/>
    </xf>
    <xf numFmtId="0" fontId="0" fillId="0" borderId="22" xfId="51" applyBorder="1" applyAlignment="1">
      <alignment vertical="top"/>
      <protection/>
    </xf>
    <xf numFmtId="0" fontId="48" fillId="0" borderId="20" xfId="51" applyFont="1" applyFill="1" applyBorder="1" applyAlignment="1">
      <alignment horizontal="left" vertical="top" wrapText="1"/>
      <protection/>
    </xf>
    <xf numFmtId="0" fontId="48" fillId="0" borderId="21" xfId="51" applyFont="1" applyFill="1" applyBorder="1" applyAlignment="1">
      <alignment vertical="top"/>
      <protection/>
    </xf>
    <xf numFmtId="0" fontId="48" fillId="0" borderId="22" xfId="51" applyFont="1" applyFill="1" applyBorder="1" applyAlignment="1">
      <alignment vertical="top"/>
      <protection/>
    </xf>
    <xf numFmtId="0" fontId="12" fillId="44" borderId="17" xfId="0" applyFont="1" applyFill="1" applyBorder="1" applyAlignment="1">
      <alignment horizontal="center" vertical="top"/>
    </xf>
    <xf numFmtId="0" fontId="0" fillId="0" borderId="20" xfId="0" applyFont="1" applyFill="1" applyBorder="1" applyAlignment="1">
      <alignment horizontal="left" vertical="top" wrapText="1"/>
    </xf>
    <xf numFmtId="0" fontId="0" fillId="0" borderId="21" xfId="0" applyBorder="1" applyAlignment="1">
      <alignment vertical="top" wrapText="1"/>
    </xf>
    <xf numFmtId="0" fontId="0" fillId="0" borderId="22" xfId="0" applyBorder="1" applyAlignment="1">
      <alignment vertical="top" wrapText="1"/>
    </xf>
    <xf numFmtId="0" fontId="0" fillId="0" borderId="20" xfId="0" applyFont="1" applyBorder="1" applyAlignment="1">
      <alignment wrapText="1"/>
    </xf>
    <xf numFmtId="0" fontId="0" fillId="0" borderId="21" xfId="0" applyBorder="1" applyAlignment="1">
      <alignment wrapText="1"/>
    </xf>
    <xf numFmtId="0" fontId="0" fillId="0" borderId="22" xfId="0" applyBorder="1" applyAlignment="1">
      <alignment wrapText="1"/>
    </xf>
    <xf numFmtId="0" fontId="0" fillId="0" borderId="22" xfId="0" applyBorder="1" applyAlignment="1">
      <alignment/>
    </xf>
    <xf numFmtId="0" fontId="18" fillId="0" borderId="20" xfId="0" applyFont="1" applyFill="1" applyBorder="1" applyAlignment="1">
      <alignment vertical="center"/>
    </xf>
    <xf numFmtId="0" fontId="0" fillId="0" borderId="21" xfId="0" applyBorder="1" applyAlignment="1">
      <alignment/>
    </xf>
    <xf numFmtId="0" fontId="19" fillId="0" borderId="20" xfId="0" applyFont="1" applyFill="1" applyBorder="1" applyAlignment="1">
      <alignment horizontal="left" wrapText="1"/>
    </xf>
    <xf numFmtId="0" fontId="19" fillId="0" borderId="21" xfId="0" applyFont="1" applyBorder="1" applyAlignment="1">
      <alignment horizontal="left" wrapText="1"/>
    </xf>
    <xf numFmtId="0" fontId="19" fillId="0" borderId="22" xfId="0" applyFont="1" applyBorder="1" applyAlignment="1">
      <alignment horizontal="left" wrapText="1"/>
    </xf>
    <xf numFmtId="0" fontId="19" fillId="0" borderId="20" xfId="0" applyFont="1" applyFill="1" applyBorder="1" applyAlignment="1">
      <alignment horizontal="left" vertical="center"/>
    </xf>
    <xf numFmtId="0" fontId="0" fillId="0" borderId="68" xfId="0" applyFont="1" applyBorder="1" applyAlignment="1">
      <alignment/>
    </xf>
    <xf numFmtId="0" fontId="0" fillId="0" borderId="98" xfId="0" applyBorder="1" applyAlignment="1">
      <alignment/>
    </xf>
    <xf numFmtId="0" fontId="0" fillId="0" borderId="69" xfId="0" applyBorder="1" applyAlignment="1">
      <alignment/>
    </xf>
    <xf numFmtId="0" fontId="0" fillId="0" borderId="20" xfId="0" applyFont="1" applyFill="1" applyBorder="1" applyAlignment="1">
      <alignment vertical="top"/>
    </xf>
    <xf numFmtId="0" fontId="0" fillId="0" borderId="21" xfId="0" applyFont="1" applyBorder="1" applyAlignment="1">
      <alignment vertical="top"/>
    </xf>
    <xf numFmtId="0" fontId="0" fillId="0" borderId="22" xfId="0" applyFont="1" applyBorder="1" applyAlignment="1">
      <alignment vertical="top"/>
    </xf>
    <xf numFmtId="0" fontId="18" fillId="0" borderId="85" xfId="0" applyFont="1" applyBorder="1" applyAlignment="1">
      <alignment/>
    </xf>
    <xf numFmtId="0" fontId="0" fillId="0" borderId="99" xfId="0" applyBorder="1" applyAlignment="1">
      <alignment/>
    </xf>
    <xf numFmtId="0" fontId="0" fillId="0" borderId="106" xfId="0" applyBorder="1" applyAlignment="1">
      <alignment/>
    </xf>
    <xf numFmtId="0" fontId="19" fillId="0" borderId="21" xfId="0" applyFont="1" applyBorder="1" applyAlignment="1">
      <alignment/>
    </xf>
    <xf numFmtId="0" fontId="19" fillId="0" borderId="22" xfId="0" applyFont="1" applyBorder="1" applyAlignment="1">
      <alignment/>
    </xf>
    <xf numFmtId="0" fontId="0" fillId="0" borderId="22" xfId="0" applyBorder="1" applyAlignment="1">
      <alignment horizontal="left" vertical="top" wrapText="1"/>
    </xf>
    <xf numFmtId="0" fontId="18" fillId="0" borderId="20" xfId="0" applyFont="1" applyFill="1" applyBorder="1" applyAlignment="1">
      <alignment horizontal="left" vertical="top"/>
    </xf>
    <xf numFmtId="0" fontId="18" fillId="0" borderId="21" xfId="0" applyFont="1" applyBorder="1" applyAlignment="1">
      <alignment vertical="top"/>
    </xf>
    <xf numFmtId="0" fontId="18" fillId="0" borderId="22" xfId="0" applyFont="1" applyBorder="1" applyAlignment="1">
      <alignment vertical="top"/>
    </xf>
    <xf numFmtId="0" fontId="0" fillId="0" borderId="20" xfId="0" applyFont="1" applyFill="1" applyBorder="1" applyAlignment="1">
      <alignment horizontal="left" vertical="top"/>
    </xf>
    <xf numFmtId="0" fontId="0" fillId="0" borderId="20" xfId="0" applyFont="1" applyFill="1" applyBorder="1" applyAlignment="1">
      <alignment horizontal="left" vertical="top" wrapText="1"/>
    </xf>
    <xf numFmtId="0" fontId="19" fillId="0" borderId="20" xfId="0" applyFont="1" applyFill="1" applyBorder="1" applyAlignment="1">
      <alignment horizontal="left" vertical="top"/>
    </xf>
    <xf numFmtId="0" fontId="19" fillId="0" borderId="21" xfId="0" applyFont="1" applyBorder="1" applyAlignment="1">
      <alignment horizontal="left" vertical="top"/>
    </xf>
    <xf numFmtId="0" fontId="19" fillId="0" borderId="22" xfId="0" applyFont="1" applyBorder="1" applyAlignment="1">
      <alignment horizontal="left" vertical="top"/>
    </xf>
    <xf numFmtId="0" fontId="18" fillId="37" borderId="20" xfId="0" applyFont="1" applyFill="1" applyBorder="1" applyAlignment="1">
      <alignment horizontal="left" vertical="top" wrapText="1"/>
    </xf>
    <xf numFmtId="0" fontId="18" fillId="0" borderId="21" xfId="0" applyFont="1" applyBorder="1" applyAlignment="1">
      <alignment vertical="top" wrapText="1"/>
    </xf>
    <xf numFmtId="0" fontId="18" fillId="0" borderId="22" xfId="0" applyFont="1" applyBorder="1" applyAlignment="1">
      <alignment vertical="top" wrapText="1"/>
    </xf>
    <xf numFmtId="0" fontId="18" fillId="0" borderId="20" xfId="0" applyFont="1" applyFill="1" applyBorder="1" applyAlignment="1">
      <alignment horizontal="left" vertical="top" wrapText="1"/>
    </xf>
    <xf numFmtId="0" fontId="0" fillId="0" borderId="13" xfId="0" applyFont="1" applyBorder="1" applyAlignment="1">
      <alignment wrapText="1"/>
    </xf>
    <xf numFmtId="0" fontId="0" fillId="0" borderId="12" xfId="0" applyBorder="1" applyAlignment="1">
      <alignment/>
    </xf>
    <xf numFmtId="0" fontId="0" fillId="0" borderId="14" xfId="0" applyBorder="1" applyAlignment="1">
      <alignment/>
    </xf>
    <xf numFmtId="0" fontId="0" fillId="37" borderId="20" xfId="0" applyFont="1" applyFill="1" applyBorder="1" applyAlignment="1">
      <alignment horizontal="left" vertical="top" wrapText="1"/>
    </xf>
    <xf numFmtId="0" fontId="19" fillId="0" borderId="109" xfId="0" applyFont="1" applyFill="1" applyBorder="1" applyAlignment="1">
      <alignment horizontal="left" vertical="top" wrapText="1"/>
    </xf>
    <xf numFmtId="0" fontId="19" fillId="0" borderId="110" xfId="0" applyFont="1" applyFill="1" applyBorder="1" applyAlignment="1">
      <alignment horizontal="left" vertical="top" wrapText="1"/>
    </xf>
    <xf numFmtId="3" fontId="18" fillId="37" borderId="0" xfId="0" applyNumberFormat="1" applyFont="1" applyFill="1" applyBorder="1" applyAlignment="1">
      <alignment horizontal="center" vertical="top" wrapText="1"/>
    </xf>
    <xf numFmtId="0" fontId="0" fillId="0" borderId="112" xfId="0" applyFont="1" applyFill="1" applyBorder="1" applyAlignment="1">
      <alignment horizontal="left" vertical="top" wrapText="1"/>
    </xf>
    <xf numFmtId="0" fontId="0" fillId="0" borderId="113" xfId="0" applyBorder="1" applyAlignment="1">
      <alignment vertical="top"/>
    </xf>
    <xf numFmtId="0" fontId="0" fillId="0" borderId="114" xfId="0" applyBorder="1" applyAlignment="1">
      <alignment vertical="top"/>
    </xf>
    <xf numFmtId="0" fontId="18" fillId="0" borderId="27" xfId="0" applyFont="1" applyFill="1" applyBorder="1" applyAlignment="1">
      <alignment horizontal="left" vertical="top" wrapText="1"/>
    </xf>
    <xf numFmtId="0" fontId="18" fillId="0" borderId="78" xfId="0" applyFont="1" applyBorder="1" applyAlignment="1">
      <alignment horizontal="left" vertical="top" wrapText="1"/>
    </xf>
    <xf numFmtId="0" fontId="18" fillId="0" borderId="66" xfId="0" applyFont="1" applyBorder="1" applyAlignment="1">
      <alignment horizontal="left" vertical="top" wrapText="1"/>
    </xf>
    <xf numFmtId="0" fontId="18" fillId="0" borderId="13" xfId="0" applyFont="1" applyBorder="1" applyAlignment="1">
      <alignment horizontal="left" vertical="top" wrapText="1"/>
    </xf>
    <xf numFmtId="0" fontId="18" fillId="0" borderId="12" xfId="0" applyFont="1" applyBorder="1" applyAlignment="1">
      <alignment horizontal="left" vertical="top" wrapText="1"/>
    </xf>
    <xf numFmtId="0" fontId="18" fillId="0" borderId="14" xfId="0" applyFont="1" applyBorder="1" applyAlignment="1">
      <alignment horizontal="left" vertical="top" wrapText="1"/>
    </xf>
    <xf numFmtId="0" fontId="48" fillId="0" borderId="0" xfId="0" applyFont="1" applyFill="1" applyBorder="1" applyAlignment="1">
      <alignment horizontal="left" vertical="top" wrapText="1"/>
    </xf>
    <xf numFmtId="0" fontId="12" fillId="49" borderId="17" xfId="0" applyFont="1" applyFill="1" applyBorder="1" applyAlignment="1">
      <alignment horizontal="center" vertical="top"/>
    </xf>
    <xf numFmtId="0" fontId="113" fillId="0" borderId="20" xfId="0" applyFont="1" applyFill="1" applyBorder="1" applyAlignment="1">
      <alignment horizontal="center" vertical="top" wrapText="1"/>
    </xf>
    <xf numFmtId="0" fontId="113" fillId="0" borderId="21" xfId="0" applyFont="1" applyFill="1" applyBorder="1" applyAlignment="1">
      <alignment horizontal="center" vertical="top" wrapText="1"/>
    </xf>
    <xf numFmtId="0" fontId="113" fillId="0" borderId="22" xfId="0" applyFont="1" applyFill="1" applyBorder="1" applyAlignment="1">
      <alignment horizontal="center" vertical="top" wrapText="1"/>
    </xf>
    <xf numFmtId="0" fontId="108" fillId="0" borderId="20" xfId="0" applyFont="1" applyFill="1" applyBorder="1" applyAlignment="1">
      <alignment horizontal="left" vertical="top" wrapText="1"/>
    </xf>
    <xf numFmtId="0" fontId="108" fillId="0" borderId="21" xfId="0" applyFont="1" applyFill="1" applyBorder="1" applyAlignment="1">
      <alignment horizontal="left" vertical="top" wrapText="1"/>
    </xf>
    <xf numFmtId="0" fontId="108" fillId="0" borderId="22" xfId="0" applyFont="1" applyFill="1" applyBorder="1" applyAlignment="1">
      <alignment horizontal="left" vertical="top" wrapText="1"/>
    </xf>
    <xf numFmtId="0" fontId="0" fillId="0" borderId="21" xfId="0" applyBorder="1" applyAlignment="1">
      <alignment horizontal="center" vertical="top" wrapText="1"/>
    </xf>
    <xf numFmtId="0" fontId="0" fillId="0" borderId="22" xfId="0" applyBorder="1" applyAlignment="1">
      <alignment horizontal="center" vertical="top" wrapText="1"/>
    </xf>
    <xf numFmtId="0" fontId="111" fillId="0" borderId="20" xfId="0" applyFont="1" applyFill="1" applyBorder="1" applyAlignment="1">
      <alignment horizontal="left" vertical="top" wrapText="1"/>
    </xf>
    <xf numFmtId="0" fontId="108" fillId="0" borderId="21" xfId="0" applyFont="1" applyBorder="1" applyAlignment="1">
      <alignment horizontal="left" vertical="top" wrapText="1"/>
    </xf>
    <xf numFmtId="0" fontId="108" fillId="0" borderId="22" xfId="0" applyFont="1" applyBorder="1" applyAlignment="1">
      <alignment horizontal="left" vertical="top" wrapText="1"/>
    </xf>
    <xf numFmtId="0" fontId="0" fillId="0" borderId="110" xfId="0" applyBorder="1" applyAlignment="1">
      <alignment vertical="top"/>
    </xf>
    <xf numFmtId="0" fontId="0" fillId="37" borderId="20" xfId="0" applyFill="1" applyBorder="1" applyAlignment="1">
      <alignment horizontal="left" vertical="top"/>
    </xf>
    <xf numFmtId="0" fontId="0" fillId="37" borderId="21" xfId="0" applyFill="1" applyBorder="1" applyAlignment="1">
      <alignment horizontal="left" vertical="top"/>
    </xf>
    <xf numFmtId="0" fontId="0" fillId="37" borderId="22" xfId="0" applyFill="1" applyBorder="1" applyAlignment="1">
      <alignment horizontal="left" vertical="top"/>
    </xf>
    <xf numFmtId="0" fontId="117" fillId="0" borderId="27" xfId="0" applyFont="1" applyFill="1" applyBorder="1" applyAlignment="1">
      <alignment horizontal="left" vertical="top" wrapText="1"/>
    </xf>
    <xf numFmtId="0" fontId="117" fillId="0" borderId="78" xfId="0" applyFont="1" applyBorder="1" applyAlignment="1">
      <alignment horizontal="left" vertical="top" wrapText="1"/>
    </xf>
    <xf numFmtId="0" fontId="117" fillId="0" borderId="66" xfId="0" applyFont="1" applyBorder="1" applyAlignment="1">
      <alignment horizontal="left" vertical="top" wrapText="1"/>
    </xf>
    <xf numFmtId="0" fontId="0" fillId="0" borderId="113" xfId="0" applyBorder="1" applyAlignment="1">
      <alignment vertical="top" wrapText="1"/>
    </xf>
    <xf numFmtId="0" fontId="0" fillId="0" borderId="114" xfId="0" applyBorder="1" applyAlignment="1">
      <alignment vertical="top" wrapText="1"/>
    </xf>
    <xf numFmtId="0" fontId="55" fillId="37" borderId="145" xfId="0" applyFont="1" applyFill="1" applyBorder="1" applyAlignment="1">
      <alignment horizontal="center" vertical="center" textRotation="90" wrapText="1"/>
    </xf>
    <xf numFmtId="0" fontId="55" fillId="37" borderId="146" xfId="0" applyFont="1" applyFill="1" applyBorder="1" applyAlignment="1">
      <alignment horizontal="center" vertical="center" textRotation="90" wrapText="1"/>
    </xf>
    <xf numFmtId="0" fontId="55" fillId="37" borderId="135" xfId="0" applyFont="1" applyFill="1" applyBorder="1" applyAlignment="1">
      <alignment horizontal="center" vertical="center" textRotation="90" wrapText="1"/>
    </xf>
    <xf numFmtId="0" fontId="55" fillId="37" borderId="145" xfId="0" applyFont="1" applyFill="1" applyBorder="1" applyAlignment="1">
      <alignment horizontal="center" vertical="center" textRotation="90"/>
    </xf>
    <xf numFmtId="0" fontId="55" fillId="37" borderId="146" xfId="0" applyFont="1" applyFill="1" applyBorder="1" applyAlignment="1">
      <alignment horizontal="center" vertical="center" textRotation="90"/>
    </xf>
    <xf numFmtId="0" fontId="55" fillId="37" borderId="135" xfId="0" applyFont="1" applyFill="1" applyBorder="1" applyAlignment="1">
      <alignment horizontal="center" vertical="center" textRotation="90"/>
    </xf>
    <xf numFmtId="0" fontId="55" fillId="37" borderId="145" xfId="50" applyFont="1" applyFill="1" applyBorder="1" applyAlignment="1">
      <alignment horizontal="center" vertical="center" textRotation="90" wrapText="1"/>
      <protection/>
    </xf>
    <xf numFmtId="0" fontId="55" fillId="37" borderId="146" xfId="50" applyFont="1" applyFill="1" applyBorder="1" applyAlignment="1">
      <alignment horizontal="center" vertical="center" textRotation="90" wrapText="1"/>
      <protection/>
    </xf>
    <xf numFmtId="0" fontId="20" fillId="36" borderId="0" xfId="0" applyFont="1" applyFill="1" applyBorder="1" applyAlignment="1">
      <alignment horizontal="left" vertical="top" wrapText="1"/>
    </xf>
    <xf numFmtId="0" fontId="0" fillId="36" borderId="0" xfId="0" applyFill="1" applyAlignment="1">
      <alignment vertical="top" wrapText="1"/>
    </xf>
    <xf numFmtId="0" fontId="55" fillId="37" borderId="145" xfId="51" applyFont="1" applyFill="1" applyBorder="1" applyAlignment="1">
      <alignment horizontal="center" vertical="center" textRotation="90" wrapText="1"/>
      <protection/>
    </xf>
    <xf numFmtId="0" fontId="55" fillId="37" borderId="146" xfId="51" applyFont="1" applyFill="1" applyBorder="1" applyAlignment="1">
      <alignment horizontal="center" vertical="center" textRotation="90" wrapText="1"/>
      <protection/>
    </xf>
    <xf numFmtId="0" fontId="55" fillId="37" borderId="135" xfId="51" applyFont="1" applyFill="1" applyBorder="1" applyAlignment="1">
      <alignment horizontal="center" vertical="center" textRotation="90" wrapText="1"/>
      <protection/>
    </xf>
    <xf numFmtId="0" fontId="55" fillId="0" borderId="145" xfId="51" applyFont="1" applyBorder="1" applyAlignment="1">
      <alignment horizontal="center" textRotation="90" wrapText="1"/>
      <protection/>
    </xf>
    <xf numFmtId="0" fontId="55" fillId="0" borderId="135" xfId="51" applyFont="1" applyBorder="1" applyAlignment="1">
      <alignment horizontal="center" textRotation="90" wrapText="1"/>
      <protection/>
    </xf>
    <xf numFmtId="0" fontId="55" fillId="0" borderId="145" xfId="0" applyFont="1" applyFill="1" applyBorder="1" applyAlignment="1">
      <alignment horizontal="center" vertical="center" textRotation="90" wrapText="1"/>
    </xf>
    <xf numFmtId="0" fontId="55" fillId="0" borderId="146" xfId="0" applyFont="1" applyFill="1" applyBorder="1" applyAlignment="1">
      <alignment horizontal="center" vertical="center" textRotation="90" wrapText="1"/>
    </xf>
  </cellXfs>
  <cellStyles count="51">
    <cellStyle name="Normal" xfId="0"/>
    <cellStyle name="20% - Dekorfärg1" xfId="15"/>
    <cellStyle name="20% - Dekorfärg2" xfId="16"/>
    <cellStyle name="20% - Dekorfärg3" xfId="17"/>
    <cellStyle name="20% - Dekorfärg4" xfId="18"/>
    <cellStyle name="20% - Dekorfärg5" xfId="19"/>
    <cellStyle name="20% - Dekorfärg6" xfId="20"/>
    <cellStyle name="40% - Dekorfärg1" xfId="21"/>
    <cellStyle name="40% - Dekorfärg2" xfId="22"/>
    <cellStyle name="40% - Dekorfärg3" xfId="23"/>
    <cellStyle name="40% - Dekorfärg4" xfId="24"/>
    <cellStyle name="40% - Dekorfärg5" xfId="25"/>
    <cellStyle name="40% - Dekorfärg6" xfId="26"/>
    <cellStyle name="60% - Dekorfärg1" xfId="27"/>
    <cellStyle name="60% - Dekorfärg2" xfId="28"/>
    <cellStyle name="60% - Dekorfärg3" xfId="29"/>
    <cellStyle name="60% - Dekorfärg4" xfId="30"/>
    <cellStyle name="60% - Dekorfärg5" xfId="31"/>
    <cellStyle name="60% - Dekorfärg6" xfId="32"/>
    <cellStyle name="Anteckning" xfId="33"/>
    <cellStyle name="Beräkning" xfId="34"/>
    <cellStyle name="Bra" xfId="35"/>
    <cellStyle name="Dålig" xfId="36"/>
    <cellStyle name="Färg1" xfId="37"/>
    <cellStyle name="Färg2" xfId="38"/>
    <cellStyle name="Färg3" xfId="39"/>
    <cellStyle name="Färg4" xfId="40"/>
    <cellStyle name="Färg5" xfId="41"/>
    <cellStyle name="Färg6" xfId="42"/>
    <cellStyle name="Followed Hyperlink" xfId="43"/>
    <cellStyle name="Förklarande text" xfId="44"/>
    <cellStyle name="Hyperlink" xfId="45"/>
    <cellStyle name="Indata" xfId="46"/>
    <cellStyle name="Kontrollcell" xfId="47"/>
    <cellStyle name="Länkad cell" xfId="48"/>
    <cellStyle name="Neutral" xfId="49"/>
    <cellStyle name="Normal 2" xfId="50"/>
    <cellStyle name="Normal 2 2" xfId="51"/>
    <cellStyle name="Percent" xfId="52"/>
    <cellStyle name="Rubrik" xfId="53"/>
    <cellStyle name="Rubrik 1" xfId="54"/>
    <cellStyle name="Rubrik 2" xfId="55"/>
    <cellStyle name="Rubrik 3" xfId="56"/>
    <cellStyle name="Rubrik 4" xfId="57"/>
    <cellStyle name="Summa" xfId="58"/>
    <cellStyle name="Comma" xfId="59"/>
    <cellStyle name="Comma [0]" xfId="60"/>
    <cellStyle name="Utdata" xfId="61"/>
    <cellStyle name="Currency" xfId="62"/>
    <cellStyle name="Currency [0]" xfId="63"/>
    <cellStyle name="Varnings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jpeg" /><Relationship Id="rId3" Type="http://schemas.openxmlformats.org/officeDocument/2006/relationships/image" Target="../media/image3.png" /></Relationships>
</file>

<file path=xl/drawings/_rels/drawing10.xml.rels><?xml version="1.0" encoding="utf-8" standalone="yes"?><Relationships xmlns="http://schemas.openxmlformats.org/package/2006/relationships"><Relationship Id="rId1" Type="http://schemas.openxmlformats.org/officeDocument/2006/relationships/image" Target="../media/image2.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2.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13.xml.rels><?xml version="1.0" encoding="utf-8" standalone="yes"?><Relationships xmlns="http://schemas.openxmlformats.org/package/2006/relationships"><Relationship Id="rId1" Type="http://schemas.openxmlformats.org/officeDocument/2006/relationships/image" Target="../media/image2.jpeg" /></Relationships>
</file>

<file path=xl/drawings/_rels/drawing14.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4.wmf" /><Relationship Id="rId3" Type="http://schemas.openxmlformats.org/officeDocument/2006/relationships/image" Target="../media/image5.wmf" /></Relationships>
</file>

<file path=xl/drawings/_rels/drawing15.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jpeg" /><Relationship Id="rId3"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jpeg" /><Relationship Id="rId3"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image" Target="../media/image2.jpeg" /></Relationships>
</file>

<file path=xl/drawings/_rels/drawing6.xml.rels><?xml version="1.0" encoding="utf-8" standalone="yes"?><Relationships xmlns="http://schemas.openxmlformats.org/package/2006/relationships"><Relationship Id="rId1" Type="http://schemas.openxmlformats.org/officeDocument/2006/relationships/image" Target="../media/image2.jpeg" /></Relationships>
</file>

<file path=xl/drawings/_rels/drawing7.xml.rels><?xml version="1.0" encoding="utf-8" standalone="yes"?><Relationships xmlns="http://schemas.openxmlformats.org/package/2006/relationships"><Relationship Id="rId1" Type="http://schemas.openxmlformats.org/officeDocument/2006/relationships/image" Target="../media/image2.jpeg" /></Relationships>
</file>

<file path=xl/drawings/_rels/drawing8.xml.rels><?xml version="1.0" encoding="utf-8" standalone="yes"?><Relationships xmlns="http://schemas.openxmlformats.org/package/2006/relationships"><Relationship Id="rId1" Type="http://schemas.openxmlformats.org/officeDocument/2006/relationships/image" Target="../media/image2.jpeg" /></Relationships>
</file>

<file path=xl/drawings/_rels/drawing9.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2628900</xdr:colOff>
      <xdr:row>0</xdr:row>
      <xdr:rowOff>123825</xdr:rowOff>
    </xdr:from>
    <xdr:to>
      <xdr:col>3</xdr:col>
      <xdr:colOff>285750</xdr:colOff>
      <xdr:row>2</xdr:row>
      <xdr:rowOff>85725</xdr:rowOff>
    </xdr:to>
    <xdr:pic>
      <xdr:nvPicPr>
        <xdr:cNvPr id="1" name="Picture 112"/>
        <xdr:cNvPicPr preferRelativeResize="1">
          <a:picLocks noChangeAspect="1"/>
        </xdr:cNvPicPr>
      </xdr:nvPicPr>
      <xdr:blipFill>
        <a:blip r:embed="rId1"/>
        <a:stretch>
          <a:fillRect/>
        </a:stretch>
      </xdr:blipFill>
      <xdr:spPr>
        <a:xfrm>
          <a:off x="4057650" y="123825"/>
          <a:ext cx="1514475" cy="447675"/>
        </a:xfrm>
        <a:prstGeom prst="rect">
          <a:avLst/>
        </a:prstGeom>
        <a:noFill/>
        <a:ln w="9525" cmpd="sng">
          <a:noFill/>
        </a:ln>
      </xdr:spPr>
    </xdr:pic>
    <xdr:clientData/>
  </xdr:twoCellAnchor>
  <xdr:twoCellAnchor>
    <xdr:from>
      <xdr:col>1</xdr:col>
      <xdr:colOff>342900</xdr:colOff>
      <xdr:row>0</xdr:row>
      <xdr:rowOff>47625</xdr:rowOff>
    </xdr:from>
    <xdr:to>
      <xdr:col>1</xdr:col>
      <xdr:colOff>1247775</xdr:colOff>
      <xdr:row>2</xdr:row>
      <xdr:rowOff>28575</xdr:rowOff>
    </xdr:to>
    <xdr:pic>
      <xdr:nvPicPr>
        <xdr:cNvPr id="2" name="Picture 1520" descr="PTS logotype"/>
        <xdr:cNvPicPr preferRelativeResize="1">
          <a:picLocks noChangeAspect="1"/>
        </xdr:cNvPicPr>
      </xdr:nvPicPr>
      <xdr:blipFill>
        <a:blip r:embed="rId2"/>
        <a:stretch>
          <a:fillRect/>
        </a:stretch>
      </xdr:blipFill>
      <xdr:spPr>
        <a:xfrm>
          <a:off x="1771650" y="47625"/>
          <a:ext cx="904875" cy="466725"/>
        </a:xfrm>
        <a:prstGeom prst="rect">
          <a:avLst/>
        </a:prstGeom>
        <a:noFill/>
        <a:ln w="9525" cmpd="sng">
          <a:noFill/>
        </a:ln>
      </xdr:spPr>
    </xdr:pic>
    <xdr:clientData/>
  </xdr:twoCellAnchor>
  <xdr:twoCellAnchor>
    <xdr:from>
      <xdr:col>3</xdr:col>
      <xdr:colOff>628650</xdr:colOff>
      <xdr:row>0</xdr:row>
      <xdr:rowOff>266700</xdr:rowOff>
    </xdr:from>
    <xdr:to>
      <xdr:col>3</xdr:col>
      <xdr:colOff>1247775</xdr:colOff>
      <xdr:row>3</xdr:row>
      <xdr:rowOff>19050</xdr:rowOff>
    </xdr:to>
    <xdr:pic>
      <xdr:nvPicPr>
        <xdr:cNvPr id="3" name="Bildobjekt 0" descr="Trafikanalys_RGB.png"/>
        <xdr:cNvPicPr preferRelativeResize="1">
          <a:picLocks noChangeAspect="1"/>
        </xdr:cNvPicPr>
      </xdr:nvPicPr>
      <xdr:blipFill>
        <a:blip r:embed="rId3"/>
        <a:stretch>
          <a:fillRect/>
        </a:stretch>
      </xdr:blipFill>
      <xdr:spPr>
        <a:xfrm>
          <a:off x="5915025" y="266700"/>
          <a:ext cx="619125" cy="4095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0</xdr:row>
      <xdr:rowOff>0</xdr:rowOff>
    </xdr:from>
    <xdr:to>
      <xdr:col>1</xdr:col>
      <xdr:colOff>971550</xdr:colOff>
      <xdr:row>1</xdr:row>
      <xdr:rowOff>180975</xdr:rowOff>
    </xdr:to>
    <xdr:pic>
      <xdr:nvPicPr>
        <xdr:cNvPr id="1" name="Picture 1520" descr="PTS logotype"/>
        <xdr:cNvPicPr preferRelativeResize="1">
          <a:picLocks noChangeAspect="1"/>
        </xdr:cNvPicPr>
      </xdr:nvPicPr>
      <xdr:blipFill>
        <a:blip r:embed="rId1"/>
        <a:stretch>
          <a:fillRect/>
        </a:stretch>
      </xdr:blipFill>
      <xdr:spPr>
        <a:xfrm>
          <a:off x="1495425" y="0"/>
          <a:ext cx="904875" cy="4667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1</xdr:col>
      <xdr:colOff>904875</xdr:colOff>
      <xdr:row>1</xdr:row>
      <xdr:rowOff>180975</xdr:rowOff>
    </xdr:to>
    <xdr:pic>
      <xdr:nvPicPr>
        <xdr:cNvPr id="1" name="Picture 1520" descr="PTS logotype"/>
        <xdr:cNvPicPr preferRelativeResize="1">
          <a:picLocks noChangeAspect="1"/>
        </xdr:cNvPicPr>
      </xdr:nvPicPr>
      <xdr:blipFill>
        <a:blip r:embed="rId1"/>
        <a:stretch>
          <a:fillRect/>
        </a:stretch>
      </xdr:blipFill>
      <xdr:spPr>
        <a:xfrm>
          <a:off x="1428750" y="0"/>
          <a:ext cx="904875" cy="4667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228600</xdr:colOff>
      <xdr:row>0</xdr:row>
      <xdr:rowOff>0</xdr:rowOff>
    </xdr:from>
    <xdr:to>
      <xdr:col>1</xdr:col>
      <xdr:colOff>1133475</xdr:colOff>
      <xdr:row>1</xdr:row>
      <xdr:rowOff>180975</xdr:rowOff>
    </xdr:to>
    <xdr:pic>
      <xdr:nvPicPr>
        <xdr:cNvPr id="1" name="Picture 1520" descr="PTS logotype"/>
        <xdr:cNvPicPr preferRelativeResize="1">
          <a:picLocks noChangeAspect="1"/>
        </xdr:cNvPicPr>
      </xdr:nvPicPr>
      <xdr:blipFill>
        <a:blip r:embed="rId1"/>
        <a:stretch>
          <a:fillRect/>
        </a:stretch>
      </xdr:blipFill>
      <xdr:spPr>
        <a:xfrm>
          <a:off x="1657350" y="0"/>
          <a:ext cx="904875" cy="4667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247650</xdr:colOff>
      <xdr:row>0</xdr:row>
      <xdr:rowOff>0</xdr:rowOff>
    </xdr:from>
    <xdr:to>
      <xdr:col>1</xdr:col>
      <xdr:colOff>1152525</xdr:colOff>
      <xdr:row>1</xdr:row>
      <xdr:rowOff>180975</xdr:rowOff>
    </xdr:to>
    <xdr:pic>
      <xdr:nvPicPr>
        <xdr:cNvPr id="1" name="Picture 1520" descr="PTS logotype"/>
        <xdr:cNvPicPr preferRelativeResize="1">
          <a:picLocks noChangeAspect="1"/>
        </xdr:cNvPicPr>
      </xdr:nvPicPr>
      <xdr:blipFill>
        <a:blip r:embed="rId1"/>
        <a:stretch>
          <a:fillRect/>
        </a:stretch>
      </xdr:blipFill>
      <xdr:spPr>
        <a:xfrm>
          <a:off x="1676400" y="0"/>
          <a:ext cx="904875" cy="46672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219075</xdr:colOff>
      <xdr:row>0</xdr:row>
      <xdr:rowOff>0</xdr:rowOff>
    </xdr:from>
    <xdr:to>
      <xdr:col>1</xdr:col>
      <xdr:colOff>1123950</xdr:colOff>
      <xdr:row>1</xdr:row>
      <xdr:rowOff>180975</xdr:rowOff>
    </xdr:to>
    <xdr:pic>
      <xdr:nvPicPr>
        <xdr:cNvPr id="1" name="Picture 1520" descr="PTS logotype"/>
        <xdr:cNvPicPr preferRelativeResize="1">
          <a:picLocks noChangeAspect="1"/>
        </xdr:cNvPicPr>
      </xdr:nvPicPr>
      <xdr:blipFill>
        <a:blip r:embed="rId1"/>
        <a:stretch>
          <a:fillRect/>
        </a:stretch>
      </xdr:blipFill>
      <xdr:spPr>
        <a:xfrm>
          <a:off x="1647825" y="0"/>
          <a:ext cx="904875" cy="466725"/>
        </a:xfrm>
        <a:prstGeom prst="rect">
          <a:avLst/>
        </a:prstGeom>
        <a:noFill/>
        <a:ln w="9525" cmpd="sng">
          <a:noFill/>
        </a:ln>
      </xdr:spPr>
    </xdr:pic>
    <xdr:clientData/>
  </xdr:twoCellAnchor>
  <xdr:twoCellAnchor>
    <xdr:from>
      <xdr:col>1</xdr:col>
      <xdr:colOff>133350</xdr:colOff>
      <xdr:row>5</xdr:row>
      <xdr:rowOff>114300</xdr:rowOff>
    </xdr:from>
    <xdr:to>
      <xdr:col>1</xdr:col>
      <xdr:colOff>2409825</xdr:colOff>
      <xdr:row>5</xdr:row>
      <xdr:rowOff>2495550</xdr:rowOff>
    </xdr:to>
    <xdr:pic>
      <xdr:nvPicPr>
        <xdr:cNvPr id="2" name="Picture 1" descr="j0319490"/>
        <xdr:cNvPicPr preferRelativeResize="1">
          <a:picLocks noChangeAspect="1"/>
        </xdr:cNvPicPr>
      </xdr:nvPicPr>
      <xdr:blipFill>
        <a:blip r:embed="rId2"/>
        <a:stretch>
          <a:fillRect/>
        </a:stretch>
      </xdr:blipFill>
      <xdr:spPr>
        <a:xfrm>
          <a:off x="1562100" y="1562100"/>
          <a:ext cx="2276475" cy="2381250"/>
        </a:xfrm>
        <a:prstGeom prst="rect">
          <a:avLst/>
        </a:prstGeom>
        <a:noFill/>
        <a:ln w="9525" cmpd="sng">
          <a:noFill/>
        </a:ln>
      </xdr:spPr>
    </xdr:pic>
    <xdr:clientData/>
  </xdr:twoCellAnchor>
  <xdr:twoCellAnchor>
    <xdr:from>
      <xdr:col>3</xdr:col>
      <xdr:colOff>676275</xdr:colOff>
      <xdr:row>5</xdr:row>
      <xdr:rowOff>257175</xdr:rowOff>
    </xdr:from>
    <xdr:to>
      <xdr:col>5</xdr:col>
      <xdr:colOff>666750</xdr:colOff>
      <xdr:row>5</xdr:row>
      <xdr:rowOff>1771650</xdr:rowOff>
    </xdr:to>
    <xdr:pic>
      <xdr:nvPicPr>
        <xdr:cNvPr id="3" name="Picture 2" descr="j0319452"/>
        <xdr:cNvPicPr preferRelativeResize="1">
          <a:picLocks noChangeAspect="1"/>
        </xdr:cNvPicPr>
      </xdr:nvPicPr>
      <xdr:blipFill>
        <a:blip r:embed="rId3"/>
        <a:stretch>
          <a:fillRect/>
        </a:stretch>
      </xdr:blipFill>
      <xdr:spPr>
        <a:xfrm>
          <a:off x="6315075" y="1704975"/>
          <a:ext cx="1828800" cy="1504950"/>
        </a:xfrm>
        <a:prstGeom prst="rect">
          <a:avLst/>
        </a:prstGeom>
        <a:noFill/>
        <a:ln w="9525" cmpd="sng">
          <a:noFill/>
        </a:ln>
      </xdr:spPr>
    </xdr:pic>
    <xdr:clientData/>
  </xdr:twoCellAnchor>
  <xdr:oneCellAnchor>
    <xdr:from>
      <xdr:col>1</xdr:col>
      <xdr:colOff>2581275</xdr:colOff>
      <xdr:row>5</xdr:row>
      <xdr:rowOff>1123950</xdr:rowOff>
    </xdr:from>
    <xdr:ext cx="2133600" cy="419100"/>
    <xdr:sp>
      <xdr:nvSpPr>
        <xdr:cNvPr id="4" name="Text Box 3"/>
        <xdr:cNvSpPr txBox="1">
          <a:spLocks noChangeArrowheads="1"/>
        </xdr:cNvSpPr>
      </xdr:nvSpPr>
      <xdr:spPr>
        <a:xfrm>
          <a:off x="4010025" y="2571750"/>
          <a:ext cx="2133600" cy="419100"/>
        </a:xfrm>
        <a:prstGeom prst="rect">
          <a:avLst/>
        </a:prstGeom>
        <a:noFill/>
        <a:ln w="9525" cmpd="sng">
          <a:noFill/>
        </a:ln>
      </xdr:spPr>
      <xdr:txBody>
        <a:bodyPr vertOverflow="clip" wrap="square">
          <a:spAutoFit/>
        </a:bodyPr>
        <a:p>
          <a:pPr algn="l">
            <a:defRPr/>
          </a:pPr>
          <a:r>
            <a:rPr lang="en-US" cap="none" sz="1200" b="0" i="0" u="none" baseline="0">
              <a:solidFill>
                <a:srgbClr val="FF00FF"/>
              </a:solidFill>
              <a:latin typeface="Arial"/>
              <a:ea typeface="Arial"/>
              <a:cs typeface="Arial"/>
            </a:rPr>
            <a:t>Fråga 52, Fastighetsanslutning
</a:t>
          </a:r>
        </a:p>
      </xdr:txBody>
    </xdr:sp>
    <xdr:clientData/>
  </xdr:oneCellAnchor>
  <xdr:twoCellAnchor>
    <xdr:from>
      <xdr:col>1</xdr:col>
      <xdr:colOff>933450</xdr:colOff>
      <xdr:row>5</xdr:row>
      <xdr:rowOff>1914525</xdr:rowOff>
    </xdr:from>
    <xdr:to>
      <xdr:col>1</xdr:col>
      <xdr:colOff>1571625</xdr:colOff>
      <xdr:row>5</xdr:row>
      <xdr:rowOff>2276475</xdr:rowOff>
    </xdr:to>
    <xdr:sp>
      <xdr:nvSpPr>
        <xdr:cNvPr id="5" name="Freeform 4"/>
        <xdr:cNvSpPr>
          <a:spLocks/>
        </xdr:cNvSpPr>
      </xdr:nvSpPr>
      <xdr:spPr>
        <a:xfrm>
          <a:off x="2362200" y="3362325"/>
          <a:ext cx="638175" cy="361950"/>
        </a:xfrm>
        <a:custGeom>
          <a:pathLst>
            <a:path h="363" w="454">
              <a:moveTo>
                <a:pt x="454" y="363"/>
              </a:moveTo>
              <a:lnTo>
                <a:pt x="454" y="0"/>
              </a:lnTo>
              <a:lnTo>
                <a:pt x="0" y="0"/>
              </a:lnTo>
            </a:path>
          </a:pathLst>
        </a:custGeom>
        <a:noFill/>
        <a:ln w="38100" cmpd="sng">
          <a:solidFill>
            <a:srgbClr val="339933"/>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933450</xdr:colOff>
      <xdr:row>5</xdr:row>
      <xdr:rowOff>1485900</xdr:rowOff>
    </xdr:from>
    <xdr:to>
      <xdr:col>1</xdr:col>
      <xdr:colOff>1581150</xdr:colOff>
      <xdr:row>5</xdr:row>
      <xdr:rowOff>2276475</xdr:rowOff>
    </xdr:to>
    <xdr:sp>
      <xdr:nvSpPr>
        <xdr:cNvPr id="6" name="Freeform 5"/>
        <xdr:cNvSpPr>
          <a:spLocks/>
        </xdr:cNvSpPr>
      </xdr:nvSpPr>
      <xdr:spPr>
        <a:xfrm>
          <a:off x="2362200" y="2933700"/>
          <a:ext cx="647700" cy="790575"/>
        </a:xfrm>
        <a:custGeom>
          <a:pathLst>
            <a:path h="363" w="454">
              <a:moveTo>
                <a:pt x="454" y="363"/>
              </a:moveTo>
              <a:lnTo>
                <a:pt x="454" y="0"/>
              </a:lnTo>
              <a:lnTo>
                <a:pt x="0" y="0"/>
              </a:lnTo>
            </a:path>
          </a:pathLst>
        </a:custGeom>
        <a:noFill/>
        <a:ln w="38100" cmpd="sng">
          <a:solidFill>
            <a:srgbClr val="339933"/>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1000125</xdr:colOff>
      <xdr:row>5</xdr:row>
      <xdr:rowOff>1123950</xdr:rowOff>
    </xdr:from>
    <xdr:to>
      <xdr:col>1</xdr:col>
      <xdr:colOff>1647825</xdr:colOff>
      <xdr:row>5</xdr:row>
      <xdr:rowOff>2200275</xdr:rowOff>
    </xdr:to>
    <xdr:sp>
      <xdr:nvSpPr>
        <xdr:cNvPr id="7" name="Freeform 6"/>
        <xdr:cNvSpPr>
          <a:spLocks/>
        </xdr:cNvSpPr>
      </xdr:nvSpPr>
      <xdr:spPr>
        <a:xfrm>
          <a:off x="2428875" y="2571750"/>
          <a:ext cx="647700" cy="1076325"/>
        </a:xfrm>
        <a:custGeom>
          <a:pathLst>
            <a:path h="363" w="454">
              <a:moveTo>
                <a:pt x="454" y="363"/>
              </a:moveTo>
              <a:lnTo>
                <a:pt x="454" y="0"/>
              </a:lnTo>
              <a:lnTo>
                <a:pt x="0" y="0"/>
              </a:lnTo>
            </a:path>
          </a:pathLst>
        </a:custGeom>
        <a:noFill/>
        <a:ln w="38100" cmpd="sng">
          <a:solidFill>
            <a:srgbClr val="339933"/>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1790700</xdr:colOff>
      <xdr:row>5</xdr:row>
      <xdr:rowOff>1914525</xdr:rowOff>
    </xdr:from>
    <xdr:to>
      <xdr:col>1</xdr:col>
      <xdr:colOff>2085975</xdr:colOff>
      <xdr:row>5</xdr:row>
      <xdr:rowOff>2276475</xdr:rowOff>
    </xdr:to>
    <xdr:sp>
      <xdr:nvSpPr>
        <xdr:cNvPr id="8" name="Freeform 7"/>
        <xdr:cNvSpPr>
          <a:spLocks/>
        </xdr:cNvSpPr>
      </xdr:nvSpPr>
      <xdr:spPr>
        <a:xfrm flipH="1">
          <a:off x="3219450" y="3362325"/>
          <a:ext cx="295275" cy="361950"/>
        </a:xfrm>
        <a:custGeom>
          <a:pathLst>
            <a:path h="363" w="454">
              <a:moveTo>
                <a:pt x="454" y="363"/>
              </a:moveTo>
              <a:lnTo>
                <a:pt x="454" y="0"/>
              </a:lnTo>
              <a:lnTo>
                <a:pt x="0" y="0"/>
              </a:lnTo>
            </a:path>
          </a:pathLst>
        </a:custGeom>
        <a:noFill/>
        <a:ln w="38100" cmpd="sng">
          <a:solidFill>
            <a:srgbClr val="339933"/>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1790700</xdr:colOff>
      <xdr:row>5</xdr:row>
      <xdr:rowOff>1485900</xdr:rowOff>
    </xdr:from>
    <xdr:to>
      <xdr:col>1</xdr:col>
      <xdr:colOff>2085975</xdr:colOff>
      <xdr:row>5</xdr:row>
      <xdr:rowOff>2276475</xdr:rowOff>
    </xdr:to>
    <xdr:sp>
      <xdr:nvSpPr>
        <xdr:cNvPr id="9" name="Freeform 8"/>
        <xdr:cNvSpPr>
          <a:spLocks/>
        </xdr:cNvSpPr>
      </xdr:nvSpPr>
      <xdr:spPr>
        <a:xfrm flipH="1">
          <a:off x="3219450" y="2933700"/>
          <a:ext cx="295275" cy="790575"/>
        </a:xfrm>
        <a:custGeom>
          <a:pathLst>
            <a:path h="363" w="454">
              <a:moveTo>
                <a:pt x="454" y="363"/>
              </a:moveTo>
              <a:lnTo>
                <a:pt x="454" y="0"/>
              </a:lnTo>
              <a:lnTo>
                <a:pt x="0" y="0"/>
              </a:lnTo>
            </a:path>
          </a:pathLst>
        </a:custGeom>
        <a:noFill/>
        <a:ln w="38100" cmpd="sng">
          <a:solidFill>
            <a:srgbClr val="339933"/>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1724025</xdr:colOff>
      <xdr:row>5</xdr:row>
      <xdr:rowOff>1123950</xdr:rowOff>
    </xdr:from>
    <xdr:to>
      <xdr:col>1</xdr:col>
      <xdr:colOff>2085975</xdr:colOff>
      <xdr:row>5</xdr:row>
      <xdr:rowOff>2200275</xdr:rowOff>
    </xdr:to>
    <xdr:sp>
      <xdr:nvSpPr>
        <xdr:cNvPr id="10" name="Freeform 9"/>
        <xdr:cNvSpPr>
          <a:spLocks/>
        </xdr:cNvSpPr>
      </xdr:nvSpPr>
      <xdr:spPr>
        <a:xfrm flipH="1">
          <a:off x="3152775" y="2571750"/>
          <a:ext cx="361950" cy="1076325"/>
        </a:xfrm>
        <a:custGeom>
          <a:pathLst>
            <a:path h="363" w="454">
              <a:moveTo>
                <a:pt x="454" y="363"/>
              </a:moveTo>
              <a:lnTo>
                <a:pt x="454" y="0"/>
              </a:lnTo>
              <a:lnTo>
                <a:pt x="0" y="0"/>
              </a:lnTo>
            </a:path>
          </a:pathLst>
        </a:custGeom>
        <a:noFill/>
        <a:ln w="38100" cmpd="sng">
          <a:solidFill>
            <a:srgbClr val="339933"/>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857250</xdr:colOff>
      <xdr:row>5</xdr:row>
      <xdr:rowOff>1914525</xdr:rowOff>
    </xdr:from>
    <xdr:to>
      <xdr:col>1</xdr:col>
      <xdr:colOff>933450</xdr:colOff>
      <xdr:row>5</xdr:row>
      <xdr:rowOff>2000250</xdr:rowOff>
    </xdr:to>
    <xdr:sp>
      <xdr:nvSpPr>
        <xdr:cNvPr id="11" name="Rectangle 10"/>
        <xdr:cNvSpPr>
          <a:spLocks/>
        </xdr:cNvSpPr>
      </xdr:nvSpPr>
      <xdr:spPr>
        <a:xfrm>
          <a:off x="2286000" y="3362325"/>
          <a:ext cx="76200" cy="76200"/>
        </a:xfrm>
        <a:prstGeom prst="rect">
          <a:avLst/>
        </a:prstGeom>
        <a:solidFill>
          <a:srgbClr val="339933"/>
        </a:solidFill>
        <a:ln w="9525" cmpd="sng">
          <a:solidFill>
            <a:srgbClr val="339933"/>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933450</xdr:colOff>
      <xdr:row>5</xdr:row>
      <xdr:rowOff>1485900</xdr:rowOff>
    </xdr:from>
    <xdr:to>
      <xdr:col>1</xdr:col>
      <xdr:colOff>1000125</xdr:colOff>
      <xdr:row>5</xdr:row>
      <xdr:rowOff>1562100</xdr:rowOff>
    </xdr:to>
    <xdr:sp>
      <xdr:nvSpPr>
        <xdr:cNvPr id="12" name="Rectangle 11"/>
        <xdr:cNvSpPr>
          <a:spLocks/>
        </xdr:cNvSpPr>
      </xdr:nvSpPr>
      <xdr:spPr>
        <a:xfrm>
          <a:off x="2362200" y="2933700"/>
          <a:ext cx="66675" cy="76200"/>
        </a:xfrm>
        <a:prstGeom prst="rect">
          <a:avLst/>
        </a:prstGeom>
        <a:solidFill>
          <a:srgbClr val="339933"/>
        </a:solidFill>
        <a:ln w="9525" cmpd="sng">
          <a:solidFill>
            <a:srgbClr val="339933"/>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1000125</xdr:colOff>
      <xdr:row>5</xdr:row>
      <xdr:rowOff>1057275</xdr:rowOff>
    </xdr:from>
    <xdr:to>
      <xdr:col>1</xdr:col>
      <xdr:colOff>1076325</xdr:colOff>
      <xdr:row>5</xdr:row>
      <xdr:rowOff>1123950</xdr:rowOff>
    </xdr:to>
    <xdr:sp>
      <xdr:nvSpPr>
        <xdr:cNvPr id="13" name="Rectangle 12"/>
        <xdr:cNvSpPr>
          <a:spLocks/>
        </xdr:cNvSpPr>
      </xdr:nvSpPr>
      <xdr:spPr>
        <a:xfrm>
          <a:off x="2428875" y="2505075"/>
          <a:ext cx="76200" cy="66675"/>
        </a:xfrm>
        <a:prstGeom prst="rect">
          <a:avLst/>
        </a:prstGeom>
        <a:solidFill>
          <a:srgbClr val="339933"/>
        </a:solidFill>
        <a:ln w="9525" cmpd="sng">
          <a:solidFill>
            <a:srgbClr val="339933"/>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2009775</xdr:colOff>
      <xdr:row>5</xdr:row>
      <xdr:rowOff>1123950</xdr:rowOff>
    </xdr:from>
    <xdr:to>
      <xdr:col>1</xdr:col>
      <xdr:colOff>2085975</xdr:colOff>
      <xdr:row>5</xdr:row>
      <xdr:rowOff>1200150</xdr:rowOff>
    </xdr:to>
    <xdr:sp>
      <xdr:nvSpPr>
        <xdr:cNvPr id="14" name="Rectangle 13"/>
        <xdr:cNvSpPr>
          <a:spLocks/>
        </xdr:cNvSpPr>
      </xdr:nvSpPr>
      <xdr:spPr>
        <a:xfrm>
          <a:off x="3438525" y="2571750"/>
          <a:ext cx="76200" cy="76200"/>
        </a:xfrm>
        <a:prstGeom prst="rect">
          <a:avLst/>
        </a:prstGeom>
        <a:solidFill>
          <a:srgbClr val="339933"/>
        </a:solidFill>
        <a:ln w="9525" cmpd="sng">
          <a:solidFill>
            <a:srgbClr val="339933"/>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2009775</xdr:colOff>
      <xdr:row>5</xdr:row>
      <xdr:rowOff>1409700</xdr:rowOff>
    </xdr:from>
    <xdr:to>
      <xdr:col>1</xdr:col>
      <xdr:colOff>2085975</xdr:colOff>
      <xdr:row>5</xdr:row>
      <xdr:rowOff>1485900</xdr:rowOff>
    </xdr:to>
    <xdr:sp>
      <xdr:nvSpPr>
        <xdr:cNvPr id="15" name="Rectangle 14"/>
        <xdr:cNvSpPr>
          <a:spLocks/>
        </xdr:cNvSpPr>
      </xdr:nvSpPr>
      <xdr:spPr>
        <a:xfrm>
          <a:off x="3438525" y="2857500"/>
          <a:ext cx="76200" cy="76200"/>
        </a:xfrm>
        <a:prstGeom prst="rect">
          <a:avLst/>
        </a:prstGeom>
        <a:solidFill>
          <a:srgbClr val="339933"/>
        </a:solidFill>
        <a:ln w="9525" cmpd="sng">
          <a:solidFill>
            <a:srgbClr val="339933"/>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1571625</xdr:colOff>
      <xdr:row>5</xdr:row>
      <xdr:rowOff>2200275</xdr:rowOff>
    </xdr:from>
    <xdr:to>
      <xdr:col>1</xdr:col>
      <xdr:colOff>1724025</xdr:colOff>
      <xdr:row>5</xdr:row>
      <xdr:rowOff>2352675</xdr:rowOff>
    </xdr:to>
    <xdr:sp>
      <xdr:nvSpPr>
        <xdr:cNvPr id="16" name="Rectangle 15"/>
        <xdr:cNvSpPr>
          <a:spLocks/>
        </xdr:cNvSpPr>
      </xdr:nvSpPr>
      <xdr:spPr>
        <a:xfrm>
          <a:off x="3000375" y="3648075"/>
          <a:ext cx="152400" cy="142875"/>
        </a:xfrm>
        <a:prstGeom prst="rect">
          <a:avLst/>
        </a:prstGeom>
        <a:solidFill>
          <a:srgbClr val="FF0066"/>
        </a:solidFill>
        <a:ln w="9525" cmpd="sng">
          <a:solidFill>
            <a:srgbClr val="339933"/>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5</xdr:row>
      <xdr:rowOff>1266825</xdr:rowOff>
    </xdr:from>
    <xdr:to>
      <xdr:col>4</xdr:col>
      <xdr:colOff>628650</xdr:colOff>
      <xdr:row>5</xdr:row>
      <xdr:rowOff>1352550</xdr:rowOff>
    </xdr:to>
    <xdr:sp>
      <xdr:nvSpPr>
        <xdr:cNvPr id="17" name="Rectangle 16"/>
        <xdr:cNvSpPr>
          <a:spLocks/>
        </xdr:cNvSpPr>
      </xdr:nvSpPr>
      <xdr:spPr>
        <a:xfrm>
          <a:off x="7038975" y="2714625"/>
          <a:ext cx="76200" cy="76200"/>
        </a:xfrm>
        <a:prstGeom prst="rect">
          <a:avLst/>
        </a:prstGeom>
        <a:solidFill>
          <a:srgbClr val="339933"/>
        </a:solidFill>
        <a:ln w="9525" cmpd="sng">
          <a:solidFill>
            <a:srgbClr val="339933"/>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2009775</xdr:colOff>
      <xdr:row>5</xdr:row>
      <xdr:rowOff>1914525</xdr:rowOff>
    </xdr:from>
    <xdr:to>
      <xdr:col>1</xdr:col>
      <xdr:colOff>2085975</xdr:colOff>
      <xdr:row>5</xdr:row>
      <xdr:rowOff>2000250</xdr:rowOff>
    </xdr:to>
    <xdr:sp>
      <xdr:nvSpPr>
        <xdr:cNvPr id="18" name="Rectangle 17"/>
        <xdr:cNvSpPr>
          <a:spLocks/>
        </xdr:cNvSpPr>
      </xdr:nvSpPr>
      <xdr:spPr>
        <a:xfrm>
          <a:off x="3438525" y="3362325"/>
          <a:ext cx="76200" cy="76200"/>
        </a:xfrm>
        <a:prstGeom prst="rect">
          <a:avLst/>
        </a:prstGeom>
        <a:solidFill>
          <a:srgbClr val="339933"/>
        </a:solidFill>
        <a:ln w="9525" cmpd="sng">
          <a:solidFill>
            <a:srgbClr val="339933"/>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771525</xdr:colOff>
      <xdr:row>5</xdr:row>
      <xdr:rowOff>1485900</xdr:rowOff>
    </xdr:from>
    <xdr:to>
      <xdr:col>4</xdr:col>
      <xdr:colOff>838200</xdr:colOff>
      <xdr:row>5</xdr:row>
      <xdr:rowOff>1552575</xdr:rowOff>
    </xdr:to>
    <xdr:sp>
      <xdr:nvSpPr>
        <xdr:cNvPr id="19" name="Rectangle 18"/>
        <xdr:cNvSpPr>
          <a:spLocks/>
        </xdr:cNvSpPr>
      </xdr:nvSpPr>
      <xdr:spPr>
        <a:xfrm>
          <a:off x="7258050" y="2933700"/>
          <a:ext cx="66675" cy="66675"/>
        </a:xfrm>
        <a:prstGeom prst="rect">
          <a:avLst/>
        </a:prstGeom>
        <a:solidFill>
          <a:srgbClr val="FF0066"/>
        </a:solidFill>
        <a:ln w="9525" cmpd="sng">
          <a:solidFill>
            <a:srgbClr val="339933"/>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819150</xdr:colOff>
      <xdr:row>5</xdr:row>
      <xdr:rowOff>1409700</xdr:rowOff>
    </xdr:from>
    <xdr:to>
      <xdr:col>4</xdr:col>
      <xdr:colOff>695325</xdr:colOff>
      <xdr:row>5</xdr:row>
      <xdr:rowOff>1552575</xdr:rowOff>
    </xdr:to>
    <xdr:sp>
      <xdr:nvSpPr>
        <xdr:cNvPr id="20" name="Line 19"/>
        <xdr:cNvSpPr>
          <a:spLocks/>
        </xdr:cNvSpPr>
      </xdr:nvSpPr>
      <xdr:spPr>
        <a:xfrm>
          <a:off x="5600700" y="2857500"/>
          <a:ext cx="1581150" cy="1428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1724025</xdr:colOff>
      <xdr:row>5</xdr:row>
      <xdr:rowOff>1485900</xdr:rowOff>
    </xdr:from>
    <xdr:to>
      <xdr:col>1</xdr:col>
      <xdr:colOff>3305175</xdr:colOff>
      <xdr:row>5</xdr:row>
      <xdr:rowOff>2352675</xdr:rowOff>
    </xdr:to>
    <xdr:sp>
      <xdr:nvSpPr>
        <xdr:cNvPr id="21" name="Line 20"/>
        <xdr:cNvSpPr>
          <a:spLocks/>
        </xdr:cNvSpPr>
      </xdr:nvSpPr>
      <xdr:spPr>
        <a:xfrm flipH="1">
          <a:off x="3152775" y="2933700"/>
          <a:ext cx="1581150" cy="8667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352425</xdr:colOff>
      <xdr:row>31</xdr:row>
      <xdr:rowOff>104775</xdr:rowOff>
    </xdr:from>
    <xdr:to>
      <xdr:col>1</xdr:col>
      <xdr:colOff>2628900</xdr:colOff>
      <xdr:row>31</xdr:row>
      <xdr:rowOff>2495550</xdr:rowOff>
    </xdr:to>
    <xdr:pic>
      <xdr:nvPicPr>
        <xdr:cNvPr id="22" name="Picture 65" descr="j0319490"/>
        <xdr:cNvPicPr preferRelativeResize="1">
          <a:picLocks noChangeAspect="1"/>
        </xdr:cNvPicPr>
      </xdr:nvPicPr>
      <xdr:blipFill>
        <a:blip r:embed="rId2"/>
        <a:stretch>
          <a:fillRect/>
        </a:stretch>
      </xdr:blipFill>
      <xdr:spPr>
        <a:xfrm>
          <a:off x="1781175" y="10582275"/>
          <a:ext cx="2276475" cy="2381250"/>
        </a:xfrm>
        <a:prstGeom prst="rect">
          <a:avLst/>
        </a:prstGeom>
        <a:noFill/>
        <a:ln w="9525" cmpd="sng">
          <a:noFill/>
        </a:ln>
      </xdr:spPr>
    </xdr:pic>
    <xdr:clientData/>
  </xdr:twoCellAnchor>
  <xdr:twoCellAnchor>
    <xdr:from>
      <xdr:col>3</xdr:col>
      <xdr:colOff>609600</xdr:colOff>
      <xdr:row>31</xdr:row>
      <xdr:rowOff>266700</xdr:rowOff>
    </xdr:from>
    <xdr:to>
      <xdr:col>5</xdr:col>
      <xdr:colOff>600075</xdr:colOff>
      <xdr:row>31</xdr:row>
      <xdr:rowOff>1771650</xdr:rowOff>
    </xdr:to>
    <xdr:pic>
      <xdr:nvPicPr>
        <xdr:cNvPr id="23" name="Picture 66" descr="j0319452"/>
        <xdr:cNvPicPr preferRelativeResize="1">
          <a:picLocks noChangeAspect="1"/>
        </xdr:cNvPicPr>
      </xdr:nvPicPr>
      <xdr:blipFill>
        <a:blip r:embed="rId3"/>
        <a:stretch>
          <a:fillRect/>
        </a:stretch>
      </xdr:blipFill>
      <xdr:spPr>
        <a:xfrm>
          <a:off x="6248400" y="10744200"/>
          <a:ext cx="1828800" cy="1504950"/>
        </a:xfrm>
        <a:prstGeom prst="rect">
          <a:avLst/>
        </a:prstGeom>
        <a:noFill/>
        <a:ln w="9525" cmpd="sng">
          <a:noFill/>
        </a:ln>
      </xdr:spPr>
    </xdr:pic>
    <xdr:clientData/>
  </xdr:twoCellAnchor>
  <xdr:twoCellAnchor>
    <xdr:from>
      <xdr:col>1</xdr:col>
      <xdr:colOff>1152525</xdr:colOff>
      <xdr:row>31</xdr:row>
      <xdr:rowOff>1914525</xdr:rowOff>
    </xdr:from>
    <xdr:to>
      <xdr:col>1</xdr:col>
      <xdr:colOff>1790700</xdr:colOff>
      <xdr:row>31</xdr:row>
      <xdr:rowOff>2276475</xdr:rowOff>
    </xdr:to>
    <xdr:sp>
      <xdr:nvSpPr>
        <xdr:cNvPr id="24" name="Freeform 67"/>
        <xdr:cNvSpPr>
          <a:spLocks/>
        </xdr:cNvSpPr>
      </xdr:nvSpPr>
      <xdr:spPr>
        <a:xfrm>
          <a:off x="2581275" y="12392025"/>
          <a:ext cx="638175" cy="361950"/>
        </a:xfrm>
        <a:custGeom>
          <a:pathLst>
            <a:path h="363" w="454">
              <a:moveTo>
                <a:pt x="454" y="363"/>
              </a:moveTo>
              <a:lnTo>
                <a:pt x="454" y="0"/>
              </a:lnTo>
              <a:lnTo>
                <a:pt x="0" y="0"/>
              </a:lnTo>
            </a:path>
          </a:pathLst>
        </a:custGeom>
        <a:noFill/>
        <a:ln w="38100" cmpd="sng">
          <a:solidFill>
            <a:srgbClr val="339933"/>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1152525</xdr:colOff>
      <xdr:row>31</xdr:row>
      <xdr:rowOff>1485900</xdr:rowOff>
    </xdr:from>
    <xdr:to>
      <xdr:col>1</xdr:col>
      <xdr:colOff>1800225</xdr:colOff>
      <xdr:row>31</xdr:row>
      <xdr:rowOff>2276475</xdr:rowOff>
    </xdr:to>
    <xdr:sp>
      <xdr:nvSpPr>
        <xdr:cNvPr id="25" name="Freeform 68"/>
        <xdr:cNvSpPr>
          <a:spLocks/>
        </xdr:cNvSpPr>
      </xdr:nvSpPr>
      <xdr:spPr>
        <a:xfrm>
          <a:off x="2581275" y="11963400"/>
          <a:ext cx="647700" cy="790575"/>
        </a:xfrm>
        <a:custGeom>
          <a:pathLst>
            <a:path h="363" w="454">
              <a:moveTo>
                <a:pt x="454" y="363"/>
              </a:moveTo>
              <a:lnTo>
                <a:pt x="454" y="0"/>
              </a:lnTo>
              <a:lnTo>
                <a:pt x="0" y="0"/>
              </a:lnTo>
            </a:path>
          </a:pathLst>
        </a:custGeom>
        <a:noFill/>
        <a:ln w="38100" cmpd="sng">
          <a:solidFill>
            <a:srgbClr val="339933"/>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1219200</xdr:colOff>
      <xdr:row>31</xdr:row>
      <xdr:rowOff>1123950</xdr:rowOff>
    </xdr:from>
    <xdr:to>
      <xdr:col>1</xdr:col>
      <xdr:colOff>1866900</xdr:colOff>
      <xdr:row>31</xdr:row>
      <xdr:rowOff>2200275</xdr:rowOff>
    </xdr:to>
    <xdr:sp>
      <xdr:nvSpPr>
        <xdr:cNvPr id="26" name="Freeform 69"/>
        <xdr:cNvSpPr>
          <a:spLocks/>
        </xdr:cNvSpPr>
      </xdr:nvSpPr>
      <xdr:spPr>
        <a:xfrm>
          <a:off x="2647950" y="11601450"/>
          <a:ext cx="647700" cy="1076325"/>
        </a:xfrm>
        <a:custGeom>
          <a:pathLst>
            <a:path h="363" w="454">
              <a:moveTo>
                <a:pt x="454" y="363"/>
              </a:moveTo>
              <a:lnTo>
                <a:pt x="454" y="0"/>
              </a:lnTo>
              <a:lnTo>
                <a:pt x="0" y="0"/>
              </a:lnTo>
            </a:path>
          </a:pathLst>
        </a:custGeom>
        <a:noFill/>
        <a:ln w="38100" cmpd="sng">
          <a:solidFill>
            <a:srgbClr val="339933"/>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2009775</xdr:colOff>
      <xdr:row>31</xdr:row>
      <xdr:rowOff>1914525</xdr:rowOff>
    </xdr:from>
    <xdr:to>
      <xdr:col>1</xdr:col>
      <xdr:colOff>2305050</xdr:colOff>
      <xdr:row>31</xdr:row>
      <xdr:rowOff>2276475</xdr:rowOff>
    </xdr:to>
    <xdr:sp>
      <xdr:nvSpPr>
        <xdr:cNvPr id="27" name="Freeform 70"/>
        <xdr:cNvSpPr>
          <a:spLocks/>
        </xdr:cNvSpPr>
      </xdr:nvSpPr>
      <xdr:spPr>
        <a:xfrm flipH="1">
          <a:off x="3438525" y="12392025"/>
          <a:ext cx="295275" cy="361950"/>
        </a:xfrm>
        <a:custGeom>
          <a:pathLst>
            <a:path h="363" w="454">
              <a:moveTo>
                <a:pt x="454" y="363"/>
              </a:moveTo>
              <a:lnTo>
                <a:pt x="454" y="0"/>
              </a:lnTo>
              <a:lnTo>
                <a:pt x="0" y="0"/>
              </a:lnTo>
            </a:path>
          </a:pathLst>
        </a:custGeom>
        <a:noFill/>
        <a:ln w="38100" cmpd="sng">
          <a:solidFill>
            <a:srgbClr val="339933"/>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2009775</xdr:colOff>
      <xdr:row>31</xdr:row>
      <xdr:rowOff>1485900</xdr:rowOff>
    </xdr:from>
    <xdr:to>
      <xdr:col>1</xdr:col>
      <xdr:colOff>2305050</xdr:colOff>
      <xdr:row>31</xdr:row>
      <xdr:rowOff>2276475</xdr:rowOff>
    </xdr:to>
    <xdr:sp>
      <xdr:nvSpPr>
        <xdr:cNvPr id="28" name="Freeform 71"/>
        <xdr:cNvSpPr>
          <a:spLocks/>
        </xdr:cNvSpPr>
      </xdr:nvSpPr>
      <xdr:spPr>
        <a:xfrm flipH="1">
          <a:off x="3438525" y="11963400"/>
          <a:ext cx="295275" cy="790575"/>
        </a:xfrm>
        <a:custGeom>
          <a:pathLst>
            <a:path h="363" w="454">
              <a:moveTo>
                <a:pt x="454" y="363"/>
              </a:moveTo>
              <a:lnTo>
                <a:pt x="454" y="0"/>
              </a:lnTo>
              <a:lnTo>
                <a:pt x="0" y="0"/>
              </a:lnTo>
            </a:path>
          </a:pathLst>
        </a:custGeom>
        <a:noFill/>
        <a:ln w="38100" cmpd="sng">
          <a:solidFill>
            <a:srgbClr val="339933"/>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1943100</xdr:colOff>
      <xdr:row>31</xdr:row>
      <xdr:rowOff>1123950</xdr:rowOff>
    </xdr:from>
    <xdr:to>
      <xdr:col>1</xdr:col>
      <xdr:colOff>2305050</xdr:colOff>
      <xdr:row>31</xdr:row>
      <xdr:rowOff>2200275</xdr:rowOff>
    </xdr:to>
    <xdr:sp>
      <xdr:nvSpPr>
        <xdr:cNvPr id="29" name="Freeform 72"/>
        <xdr:cNvSpPr>
          <a:spLocks/>
        </xdr:cNvSpPr>
      </xdr:nvSpPr>
      <xdr:spPr>
        <a:xfrm flipH="1">
          <a:off x="3371850" y="11601450"/>
          <a:ext cx="361950" cy="1076325"/>
        </a:xfrm>
        <a:custGeom>
          <a:pathLst>
            <a:path h="363" w="454">
              <a:moveTo>
                <a:pt x="454" y="363"/>
              </a:moveTo>
              <a:lnTo>
                <a:pt x="454" y="0"/>
              </a:lnTo>
              <a:lnTo>
                <a:pt x="0" y="0"/>
              </a:lnTo>
            </a:path>
          </a:pathLst>
        </a:custGeom>
        <a:noFill/>
        <a:ln w="38100" cmpd="sng">
          <a:solidFill>
            <a:srgbClr val="339933"/>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1076325</xdr:colOff>
      <xdr:row>31</xdr:row>
      <xdr:rowOff>1914525</xdr:rowOff>
    </xdr:from>
    <xdr:to>
      <xdr:col>1</xdr:col>
      <xdr:colOff>1152525</xdr:colOff>
      <xdr:row>31</xdr:row>
      <xdr:rowOff>1990725</xdr:rowOff>
    </xdr:to>
    <xdr:sp>
      <xdr:nvSpPr>
        <xdr:cNvPr id="30" name="Rectangle 73"/>
        <xdr:cNvSpPr>
          <a:spLocks/>
        </xdr:cNvSpPr>
      </xdr:nvSpPr>
      <xdr:spPr>
        <a:xfrm>
          <a:off x="2505075" y="12392025"/>
          <a:ext cx="76200" cy="76200"/>
        </a:xfrm>
        <a:prstGeom prst="rect">
          <a:avLst/>
        </a:prstGeom>
        <a:solidFill>
          <a:srgbClr val="339933"/>
        </a:solidFill>
        <a:ln w="9525" cmpd="sng">
          <a:solidFill>
            <a:srgbClr val="339933"/>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1152525</xdr:colOff>
      <xdr:row>31</xdr:row>
      <xdr:rowOff>1485900</xdr:rowOff>
    </xdr:from>
    <xdr:to>
      <xdr:col>1</xdr:col>
      <xdr:colOff>1219200</xdr:colOff>
      <xdr:row>31</xdr:row>
      <xdr:rowOff>1562100</xdr:rowOff>
    </xdr:to>
    <xdr:sp>
      <xdr:nvSpPr>
        <xdr:cNvPr id="31" name="Rectangle 74"/>
        <xdr:cNvSpPr>
          <a:spLocks/>
        </xdr:cNvSpPr>
      </xdr:nvSpPr>
      <xdr:spPr>
        <a:xfrm>
          <a:off x="2581275" y="11963400"/>
          <a:ext cx="66675" cy="76200"/>
        </a:xfrm>
        <a:prstGeom prst="rect">
          <a:avLst/>
        </a:prstGeom>
        <a:solidFill>
          <a:srgbClr val="339933"/>
        </a:solidFill>
        <a:ln w="9525" cmpd="sng">
          <a:solidFill>
            <a:srgbClr val="339933"/>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1219200</xdr:colOff>
      <xdr:row>31</xdr:row>
      <xdr:rowOff>1057275</xdr:rowOff>
    </xdr:from>
    <xdr:to>
      <xdr:col>1</xdr:col>
      <xdr:colOff>1295400</xdr:colOff>
      <xdr:row>31</xdr:row>
      <xdr:rowOff>1123950</xdr:rowOff>
    </xdr:to>
    <xdr:sp>
      <xdr:nvSpPr>
        <xdr:cNvPr id="32" name="Rectangle 75"/>
        <xdr:cNvSpPr>
          <a:spLocks/>
        </xdr:cNvSpPr>
      </xdr:nvSpPr>
      <xdr:spPr>
        <a:xfrm>
          <a:off x="2647950" y="11534775"/>
          <a:ext cx="76200" cy="66675"/>
        </a:xfrm>
        <a:prstGeom prst="rect">
          <a:avLst/>
        </a:prstGeom>
        <a:solidFill>
          <a:srgbClr val="339933"/>
        </a:solidFill>
        <a:ln w="9525" cmpd="sng">
          <a:solidFill>
            <a:srgbClr val="339933"/>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2228850</xdr:colOff>
      <xdr:row>31</xdr:row>
      <xdr:rowOff>1123950</xdr:rowOff>
    </xdr:from>
    <xdr:to>
      <xdr:col>1</xdr:col>
      <xdr:colOff>2305050</xdr:colOff>
      <xdr:row>31</xdr:row>
      <xdr:rowOff>1200150</xdr:rowOff>
    </xdr:to>
    <xdr:sp>
      <xdr:nvSpPr>
        <xdr:cNvPr id="33" name="Rectangle 76"/>
        <xdr:cNvSpPr>
          <a:spLocks/>
        </xdr:cNvSpPr>
      </xdr:nvSpPr>
      <xdr:spPr>
        <a:xfrm>
          <a:off x="3657600" y="11601450"/>
          <a:ext cx="76200" cy="76200"/>
        </a:xfrm>
        <a:prstGeom prst="rect">
          <a:avLst/>
        </a:prstGeom>
        <a:solidFill>
          <a:srgbClr val="339933"/>
        </a:solidFill>
        <a:ln w="9525" cmpd="sng">
          <a:solidFill>
            <a:srgbClr val="339933"/>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2228850</xdr:colOff>
      <xdr:row>31</xdr:row>
      <xdr:rowOff>1409700</xdr:rowOff>
    </xdr:from>
    <xdr:to>
      <xdr:col>1</xdr:col>
      <xdr:colOff>2305050</xdr:colOff>
      <xdr:row>31</xdr:row>
      <xdr:rowOff>1485900</xdr:rowOff>
    </xdr:to>
    <xdr:sp>
      <xdr:nvSpPr>
        <xdr:cNvPr id="34" name="Rectangle 77"/>
        <xdr:cNvSpPr>
          <a:spLocks/>
        </xdr:cNvSpPr>
      </xdr:nvSpPr>
      <xdr:spPr>
        <a:xfrm>
          <a:off x="3657600" y="11887200"/>
          <a:ext cx="76200" cy="76200"/>
        </a:xfrm>
        <a:prstGeom prst="rect">
          <a:avLst/>
        </a:prstGeom>
        <a:solidFill>
          <a:srgbClr val="339933"/>
        </a:solidFill>
        <a:ln w="9525" cmpd="sng">
          <a:solidFill>
            <a:srgbClr val="339933"/>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1790700</xdr:colOff>
      <xdr:row>31</xdr:row>
      <xdr:rowOff>2200275</xdr:rowOff>
    </xdr:from>
    <xdr:to>
      <xdr:col>1</xdr:col>
      <xdr:colOff>1943100</xdr:colOff>
      <xdr:row>31</xdr:row>
      <xdr:rowOff>2343150</xdr:rowOff>
    </xdr:to>
    <xdr:sp>
      <xdr:nvSpPr>
        <xdr:cNvPr id="35" name="Rectangle 78"/>
        <xdr:cNvSpPr>
          <a:spLocks/>
        </xdr:cNvSpPr>
      </xdr:nvSpPr>
      <xdr:spPr>
        <a:xfrm>
          <a:off x="3219450" y="12677775"/>
          <a:ext cx="152400" cy="142875"/>
        </a:xfrm>
        <a:prstGeom prst="rect">
          <a:avLst/>
        </a:prstGeom>
        <a:solidFill>
          <a:srgbClr val="FF0066"/>
        </a:solidFill>
        <a:ln w="9525" cmpd="sng">
          <a:solidFill>
            <a:srgbClr val="339933"/>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409575</xdr:colOff>
      <xdr:row>31</xdr:row>
      <xdr:rowOff>1200150</xdr:rowOff>
    </xdr:from>
    <xdr:to>
      <xdr:col>4</xdr:col>
      <xdr:colOff>485775</xdr:colOff>
      <xdr:row>31</xdr:row>
      <xdr:rowOff>1266825</xdr:rowOff>
    </xdr:to>
    <xdr:sp>
      <xdr:nvSpPr>
        <xdr:cNvPr id="36" name="Rectangle 79"/>
        <xdr:cNvSpPr>
          <a:spLocks/>
        </xdr:cNvSpPr>
      </xdr:nvSpPr>
      <xdr:spPr>
        <a:xfrm>
          <a:off x="6896100" y="11677650"/>
          <a:ext cx="76200" cy="66675"/>
        </a:xfrm>
        <a:prstGeom prst="rect">
          <a:avLst/>
        </a:prstGeom>
        <a:solidFill>
          <a:srgbClr val="339933"/>
        </a:solidFill>
        <a:ln w="9525" cmpd="sng">
          <a:solidFill>
            <a:srgbClr val="339933"/>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2228850</xdr:colOff>
      <xdr:row>31</xdr:row>
      <xdr:rowOff>1914525</xdr:rowOff>
    </xdr:from>
    <xdr:to>
      <xdr:col>1</xdr:col>
      <xdr:colOff>2305050</xdr:colOff>
      <xdr:row>31</xdr:row>
      <xdr:rowOff>1990725</xdr:rowOff>
    </xdr:to>
    <xdr:sp>
      <xdr:nvSpPr>
        <xdr:cNvPr id="37" name="Rectangle 80"/>
        <xdr:cNvSpPr>
          <a:spLocks/>
        </xdr:cNvSpPr>
      </xdr:nvSpPr>
      <xdr:spPr>
        <a:xfrm>
          <a:off x="3657600" y="12392025"/>
          <a:ext cx="76200" cy="76200"/>
        </a:xfrm>
        <a:prstGeom prst="rect">
          <a:avLst/>
        </a:prstGeom>
        <a:solidFill>
          <a:srgbClr val="339933"/>
        </a:solidFill>
        <a:ln w="9525" cmpd="sng">
          <a:solidFill>
            <a:srgbClr val="339933"/>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695325</xdr:colOff>
      <xdr:row>31</xdr:row>
      <xdr:rowOff>1485900</xdr:rowOff>
    </xdr:from>
    <xdr:to>
      <xdr:col>4</xdr:col>
      <xdr:colOff>771525</xdr:colOff>
      <xdr:row>31</xdr:row>
      <xdr:rowOff>1552575</xdr:rowOff>
    </xdr:to>
    <xdr:sp>
      <xdr:nvSpPr>
        <xdr:cNvPr id="38" name="Rectangle 81"/>
        <xdr:cNvSpPr>
          <a:spLocks/>
        </xdr:cNvSpPr>
      </xdr:nvSpPr>
      <xdr:spPr>
        <a:xfrm>
          <a:off x="7181850" y="11963400"/>
          <a:ext cx="76200" cy="66675"/>
        </a:xfrm>
        <a:prstGeom prst="rect">
          <a:avLst/>
        </a:prstGeom>
        <a:solidFill>
          <a:srgbClr val="FF0066"/>
        </a:solidFill>
        <a:ln w="9525" cmpd="sng">
          <a:solidFill>
            <a:srgbClr val="339933"/>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1</xdr:col>
      <xdr:colOff>2657475</xdr:colOff>
      <xdr:row>31</xdr:row>
      <xdr:rowOff>485775</xdr:rowOff>
    </xdr:from>
    <xdr:ext cx="1838325" cy="428625"/>
    <xdr:sp>
      <xdr:nvSpPr>
        <xdr:cNvPr id="39" name="Text Box 82"/>
        <xdr:cNvSpPr txBox="1">
          <a:spLocks noChangeArrowheads="1"/>
        </xdr:cNvSpPr>
      </xdr:nvSpPr>
      <xdr:spPr>
        <a:xfrm>
          <a:off x="4086225" y="10963275"/>
          <a:ext cx="1838325" cy="428625"/>
        </a:xfrm>
        <a:prstGeom prst="rect">
          <a:avLst/>
        </a:prstGeom>
        <a:noFill/>
        <a:ln w="9525" cmpd="sng">
          <a:noFill/>
        </a:ln>
      </xdr:spPr>
      <xdr:txBody>
        <a:bodyPr vertOverflow="clip" wrap="square">
          <a:spAutoFit/>
        </a:bodyPr>
        <a:p>
          <a:pPr algn="l">
            <a:defRPr/>
          </a:pPr>
          <a:r>
            <a:rPr lang="en-US" cap="none" sz="1200" b="0" i="0" u="none" baseline="0">
              <a:solidFill>
                <a:srgbClr val="339966"/>
              </a:solidFill>
              <a:latin typeface="Arial"/>
              <a:ea typeface="Arial"/>
              <a:cs typeface="Arial"/>
            </a:rPr>
            <a:t>Fråga 53, Bredbandsuttag
</a:t>
          </a:r>
        </a:p>
      </xdr:txBody>
    </xdr:sp>
    <xdr:clientData/>
  </xdr:oneCellAnchor>
  <xdr:twoCellAnchor>
    <xdr:from>
      <xdr:col>2</xdr:col>
      <xdr:colOff>819150</xdr:colOff>
      <xdr:row>31</xdr:row>
      <xdr:rowOff>762000</xdr:rowOff>
    </xdr:from>
    <xdr:to>
      <xdr:col>4</xdr:col>
      <xdr:colOff>333375</xdr:colOff>
      <xdr:row>31</xdr:row>
      <xdr:rowOff>1266825</xdr:rowOff>
    </xdr:to>
    <xdr:sp>
      <xdr:nvSpPr>
        <xdr:cNvPr id="40" name="Line 83"/>
        <xdr:cNvSpPr>
          <a:spLocks/>
        </xdr:cNvSpPr>
      </xdr:nvSpPr>
      <xdr:spPr>
        <a:xfrm>
          <a:off x="5600700" y="11239500"/>
          <a:ext cx="1219200" cy="5048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2305050</xdr:colOff>
      <xdr:row>31</xdr:row>
      <xdr:rowOff>762000</xdr:rowOff>
    </xdr:from>
    <xdr:to>
      <xdr:col>2</xdr:col>
      <xdr:colOff>28575</xdr:colOff>
      <xdr:row>31</xdr:row>
      <xdr:rowOff>1123950</xdr:rowOff>
    </xdr:to>
    <xdr:sp>
      <xdr:nvSpPr>
        <xdr:cNvPr id="41" name="Line 84"/>
        <xdr:cNvSpPr>
          <a:spLocks/>
        </xdr:cNvSpPr>
      </xdr:nvSpPr>
      <xdr:spPr>
        <a:xfrm flipH="1">
          <a:off x="3733800" y="11239500"/>
          <a:ext cx="1076325" cy="3619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2228850</xdr:colOff>
      <xdr:row>31</xdr:row>
      <xdr:rowOff>762000</xdr:rowOff>
    </xdr:from>
    <xdr:to>
      <xdr:col>2</xdr:col>
      <xdr:colOff>171450</xdr:colOff>
      <xdr:row>31</xdr:row>
      <xdr:rowOff>1485900</xdr:rowOff>
    </xdr:to>
    <xdr:sp>
      <xdr:nvSpPr>
        <xdr:cNvPr id="42" name="Line 85"/>
        <xdr:cNvSpPr>
          <a:spLocks/>
        </xdr:cNvSpPr>
      </xdr:nvSpPr>
      <xdr:spPr>
        <a:xfrm flipH="1">
          <a:off x="3657600" y="11239500"/>
          <a:ext cx="1295400" cy="7239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2305050</xdr:colOff>
      <xdr:row>31</xdr:row>
      <xdr:rowOff>762000</xdr:rowOff>
    </xdr:from>
    <xdr:to>
      <xdr:col>2</xdr:col>
      <xdr:colOff>314325</xdr:colOff>
      <xdr:row>31</xdr:row>
      <xdr:rowOff>1914525</xdr:rowOff>
    </xdr:to>
    <xdr:sp>
      <xdr:nvSpPr>
        <xdr:cNvPr id="43" name="Line 86"/>
        <xdr:cNvSpPr>
          <a:spLocks/>
        </xdr:cNvSpPr>
      </xdr:nvSpPr>
      <xdr:spPr>
        <a:xfrm flipH="1">
          <a:off x="3733800" y="11239500"/>
          <a:ext cx="1362075" cy="1152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28575</xdr:rowOff>
    </xdr:from>
    <xdr:to>
      <xdr:col>2</xdr:col>
      <xdr:colOff>447675</xdr:colOff>
      <xdr:row>2</xdr:row>
      <xdr:rowOff>114300</xdr:rowOff>
    </xdr:to>
    <xdr:pic>
      <xdr:nvPicPr>
        <xdr:cNvPr id="1" name="Picture 1520" descr="PTS logotype"/>
        <xdr:cNvPicPr preferRelativeResize="1">
          <a:picLocks noChangeAspect="1"/>
        </xdr:cNvPicPr>
      </xdr:nvPicPr>
      <xdr:blipFill>
        <a:blip r:embed="rId1"/>
        <a:stretch>
          <a:fillRect/>
        </a:stretch>
      </xdr:blipFill>
      <xdr:spPr>
        <a:xfrm>
          <a:off x="85725" y="28575"/>
          <a:ext cx="1009650" cy="4667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314325</xdr:colOff>
      <xdr:row>10</xdr:row>
      <xdr:rowOff>142875</xdr:rowOff>
    </xdr:from>
    <xdr:to>
      <xdr:col>5</xdr:col>
      <xdr:colOff>542925</xdr:colOff>
      <xdr:row>47</xdr:row>
      <xdr:rowOff>142875</xdr:rowOff>
    </xdr:to>
    <xdr:sp>
      <xdr:nvSpPr>
        <xdr:cNvPr id="1" name="Rectangle 10"/>
        <xdr:cNvSpPr>
          <a:spLocks/>
        </xdr:cNvSpPr>
      </xdr:nvSpPr>
      <xdr:spPr>
        <a:xfrm>
          <a:off x="4495800" y="2038350"/>
          <a:ext cx="2800350" cy="7953375"/>
        </a:xfrm>
        <a:prstGeom prst="rect">
          <a:avLst/>
        </a:prstGeom>
        <a:solidFill>
          <a:srgbClr val="FFFFFF"/>
        </a:solidFill>
        <a:ln w="9525" cmpd="sng">
          <a:noFill/>
        </a:ln>
      </xdr:spPr>
      <xdr:txBody>
        <a:bodyPr vertOverflow="clip" wrap="square" lIns="27432" tIns="18288" rIns="0" bIns="0"/>
        <a:p>
          <a:pPr algn="l">
            <a:defRPr/>
          </a:pPr>
          <a:r>
            <a:rPr lang="en-US" cap="none" sz="800" b="1" i="0" u="none" baseline="0">
              <a:solidFill>
                <a:srgbClr val="000000"/>
              </a:solidFill>
            </a:rPr>
            <a:t>Sekretess</a:t>
          </a:r>
          <a:r>
            <a:rPr lang="en-US" cap="none" sz="800" b="0" i="0" u="none" baseline="0">
              <a:solidFill>
                <a:srgbClr val="000000"/>
              </a:solidFill>
            </a:rPr>
            <a:t>
</a:t>
          </a:r>
          <a:r>
            <a:rPr lang="en-US" cap="none" sz="800" b="0" i="0" u="none" baseline="0">
              <a:solidFill>
                <a:srgbClr val="000000"/>
              </a:solidFill>
            </a:rPr>
            <a:t>PTS har möjlighet att med stöd av 30 kap. 23 § offentlighets- och sekretesslagen (2009:400), 9 § offentlighets- och sekretessförordningen (2009:641) och punkten 99 i bilagan besluta  att inkomna uppgifter som av PTS bedöms vara affärsmässigt känsliga inte ska lämnas ut till den som begär att så ska ske.  
</a:t>
          </a:r>
          <a:r>
            <a:rPr lang="en-US" cap="none" sz="800" b="0" i="0" u="none" baseline="0">
              <a:solidFill>
                <a:srgbClr val="000000"/>
              </a:solidFill>
            </a:rPr>
            <a:t>Av bestämmelserna framgår dock att uppgifter avseende affärs- eller driftsförhållanden presumeras vara offentliga, dvs. utgångspunkten är att dylika uppgifter inte omfattas av sekretess. Om det kan antas att den enskilde lider ekonomisk skada om uppgifterna lämnas ut eller annars offentliggörs omfattas de dock av sekretess. Sådana uppgifter som typiskt sett anses falla under sekretess är t.ex. uppgifter om förvärv, överlåtelser, verksamhetsriktlinjer,  marknadsplaneringar, prissättningskalkyler och planer rörande reklamkampanjer, det vill säga inte den typ av uppgifter som efterfrågas i detta frågeformulär.
</a:t>
          </a:r>
          <a:r>
            <a:rPr lang="en-US" cap="none" sz="800" b="0" i="0" u="none" baseline="0">
              <a:solidFill>
                <a:srgbClr val="000000"/>
              </a:solidFill>
            </a:rPr>
            <a:t>PTS har för avsikt att publicera uppgifter hänförbara till enskilda operatörer (se mer under Publicering av uppgifter). Om uppgiftslämnaren anser att en viss uppgift omfattas av sekretess och inte ska</a:t>
          </a:r>
          <a:r>
            <a:rPr lang="en-US" cap="none" sz="800" b="0" i="0" u="none" baseline="0">
              <a:solidFill>
                <a:srgbClr val="000000"/>
              </a:solidFill>
            </a:rPr>
            <a:t> </a:t>
          </a:r>
          <a:r>
            <a:rPr lang="en-US" cap="none" sz="800" b="0" i="0" u="none" baseline="0">
              <a:solidFill>
                <a:srgbClr val="000000"/>
              </a:solidFill>
            </a:rPr>
            <a:t>publiceras eller lämnas ut bör skälen för detta anges till PTS i samband med inlämnandet av uppgiften (varför ekonomisk skada uppstår vid offentliggörande av uppgiften). Det är emellertid PTS som i </a:t>
          </a:r>
          <a:r>
            <a:rPr lang="en-US" cap="none" sz="800" b="0" i="0" u="none" baseline="0">
              <a:solidFill>
                <a:srgbClr val="000000"/>
              </a:solidFill>
            </a:rPr>
            <a:t>varje enskilt fall avgör om uppgiften är sådan att den omfattas av sekretess.
</a:t>
          </a:r>
          <a:r>
            <a:rPr lang="en-US" cap="none" sz="800" b="0" i="0" u="none" baseline="0">
              <a:solidFill>
                <a:srgbClr val="000000"/>
              </a:solidFill>
            </a:rPr>
            <a:t>Möjligheten till sekretess gäller för samtliga uppgifter som insamlas i detta frågeformulär. Uppgifter som faller under sekretess och som PTS överför till Trafikanalys och SCB sekretesskyddas från offentliggörande enligt 24 kap. 8 § offentlighets- och sekretesslagen. 
</a:t>
          </a:r>
          <a:r>
            <a:rPr lang="en-US" cap="none" sz="800" b="0" i="0" u="none" baseline="0">
              <a:solidFill>
                <a:srgbClr val="000000"/>
              </a:solidFill>
            </a:rPr>
            <a:t>
</a:t>
          </a:r>
          <a:r>
            <a:rPr lang="en-US" cap="none" sz="800" b="1" i="0" u="none" baseline="0">
              <a:solidFill>
                <a:srgbClr val="000000"/>
              </a:solidFill>
            </a:rPr>
            <a:t>Årsavgift för 2011</a:t>
          </a:r>
          <a:r>
            <a:rPr lang="en-US" cap="none" sz="800" b="0" i="0" u="none" baseline="0">
              <a:solidFill>
                <a:srgbClr val="000000"/>
              </a:solidFill>
            </a:rPr>
            <a:t>
</a:t>
          </a:r>
          <a:r>
            <a:rPr lang="en-US" cap="none" sz="800" b="0" i="0" u="none" baseline="0">
              <a:solidFill>
                <a:srgbClr val="000000"/>
              </a:solidFill>
            </a:rPr>
            <a:t>Post &amp; Telestyrelsens (PTS) styrelse fastställde den 3 november 2010 nivån på 2011 års avgifter. Avgifterna publiceras i ”PTSFS 2010:6 PTS föreskrifter om avgifter"</a:t>
          </a:r>
          <a:r>
            <a:rPr lang="en-US" cap="none" sz="800" b="0" i="0" u="none" baseline="0">
              <a:solidFill>
                <a:srgbClr val="000000"/>
              </a:solidFill>
            </a:rPr>
            <a:t> 
</a:t>
          </a:r>
          <a:r>
            <a:rPr lang="en-US" cap="none" sz="800" b="0" i="0" u="none" baseline="0">
              <a:solidFill>
                <a:srgbClr val="000000"/>
              </a:solidFill>
            </a:rPr>
            <a:t>Föreskrifterna finns tillgängliga på myndighetens hemsida: http://www.pts.se/upload/Foreskrifter/PTSFS2010-6.pdf
</a:t>
          </a:r>
          <a:r>
            <a:rPr lang="en-US" cap="none" sz="800" b="0" i="0" u="none" baseline="0">
              <a:solidFill>
                <a:srgbClr val="000000"/>
              </a:solidFill>
            </a:rPr>
            <a:t>
</a:t>
          </a:r>
          <a:r>
            <a:rPr lang="en-US" cap="none" sz="800" b="1" i="0" u="none" baseline="0">
              <a:solidFill>
                <a:srgbClr val="000000"/>
              </a:solidFill>
            </a:rPr>
            <a:t>Definitioner och tips inför ifyllandet</a:t>
          </a:r>
          <a:r>
            <a:rPr lang="en-US" cap="none" sz="800" b="0" i="0" u="none" baseline="0">
              <a:solidFill>
                <a:srgbClr val="000000"/>
              </a:solidFill>
            </a:rPr>
            <a:t>
</a:t>
          </a:r>
          <a:r>
            <a:rPr lang="en-US" cap="none" sz="800" b="0" i="0" u="none" baseline="0">
              <a:solidFill>
                <a:srgbClr val="000000"/>
              </a:solidFill>
            </a:rPr>
            <a:t>Där det i enkäten efterfrågas uppgifter särredovisade för kategorierna privat respektive företag, definieras kategoritillhörigheten av vem som betalar för tjänsten, oavsett vem som är användare. Kriteriet för att den betalande parten ska betecknas som företag (inklusive organisationer) är att den har ett organisationsnummer. Övriga betecknas som privatpersoner.
</a:t>
          </a:r>
          <a:r>
            <a:rPr lang="en-US" cap="none" sz="800" b="0" i="0" u="none" baseline="0">
              <a:solidFill>
                <a:srgbClr val="000000"/>
              </a:solidFill>
            </a:rPr>
            <a:t>Om en tjänst erbjuds men svar ej kan lämnas anges ett </a:t>
          </a:r>
          <a:r>
            <a:rPr lang="en-US" cap="none" sz="800" b="0" i="0" u="none" baseline="0">
              <a:solidFill>
                <a:srgbClr val="000000"/>
              </a:solidFill>
            </a:rPr>
            <a:t> nummertecken</a:t>
          </a:r>
          <a:r>
            <a:rPr lang="en-US" cap="none" sz="800" b="0" i="0" u="none" baseline="0">
              <a:solidFill>
                <a:srgbClr val="000000"/>
              </a:solidFill>
            </a:rPr>
            <a:t>, dvs. ett #. Förklaring skall då lämnas om varför inte svar kan ges.
</a:t>
          </a:r>
          <a:r>
            <a:rPr lang="en-US" cap="none" sz="800" b="0" i="0" u="none" baseline="0">
              <a:solidFill>
                <a:srgbClr val="000000"/>
              </a:solidFill>
            </a:rPr>
            <a:t>
</a:t>
          </a:r>
          <a:r>
            <a:rPr lang="en-US" cap="none" sz="800" b="0" i="0" u="none" baseline="0">
              <a:solidFill>
                <a:srgbClr val="000000"/>
              </a:solidFill>
            </a:rPr>
            <a:t>Intäkter för både privat och företag ska vara redovisade exklusive mervärdesskatt (moms).
</a:t>
          </a:r>
          <a:r>
            <a:rPr lang="en-US" cap="none" sz="800" b="0" i="0" u="none" baseline="0">
              <a:solidFill>
                <a:srgbClr val="000000"/>
              </a:solidFill>
            </a:rPr>
            <a:t>Försäljning som sker via återförsäljare ska inte inkluderas i de fall då slutkundsdata efterfrågas.
</a:t>
          </a:r>
          <a:r>
            <a:rPr lang="en-US" cap="none" sz="800" b="0" i="0" u="none" baseline="0">
              <a:solidFill>
                <a:srgbClr val="000000"/>
              </a:solidFill>
            </a:rPr>
            <a:t>
</a:t>
          </a:r>
          <a:r>
            <a:rPr lang="en-US" cap="none" sz="800" b="1" i="0" u="none" baseline="0">
              <a:solidFill>
                <a:srgbClr val="000000"/>
              </a:solidFill>
            </a:rPr>
            <a:t>FRÅGEFORMULÄRET </a:t>
          </a:r>
          <a:r>
            <a:rPr lang="en-US" cap="none" sz="800" b="1" i="0" u="none" baseline="0">
              <a:solidFill>
                <a:srgbClr val="000000"/>
              </a:solidFill>
            </a:rPr>
            <a:t> SKA VARA PTS TILLHANDA SENAST </a:t>
          </a:r>
          <a:r>
            <a:rPr lang="en-US" cap="none" sz="800" b="1" i="0" u="sng" baseline="0">
              <a:solidFill>
                <a:srgbClr val="000000"/>
              </a:solidFill>
            </a:rPr>
            <a:t>ONSDAGEN DEN 16 FEBRUARI 2011.</a:t>
          </a:r>
          <a:r>
            <a:rPr lang="en-US" cap="none" sz="800" b="1" i="0" u="sng" baseline="0">
              <a:solidFill>
                <a:srgbClr val="000000"/>
              </a:solidFill>
            </a:rPr>
            <a:t>
</a:t>
          </a:r>
          <a:r>
            <a:rPr lang="en-US" cap="none" sz="800" b="1" i="0" u="none" baseline="0">
              <a:solidFill>
                <a:srgbClr val="000000"/>
              </a:solidFill>
            </a:rPr>
            <a:t>
</a:t>
          </a:r>
          <a:r>
            <a:rPr lang="en-US" cap="none" sz="800" b="1" i="0" u="none" baseline="0">
              <a:solidFill>
                <a:srgbClr val="000000"/>
              </a:solidFill>
            </a:rPr>
            <a:t>Kontaktperson</a:t>
          </a:r>
          <a:r>
            <a:rPr lang="en-US" cap="none" sz="800" b="0" i="0" u="none" baseline="0">
              <a:solidFill>
                <a:srgbClr val="000000"/>
              </a:solidFill>
            </a:rPr>
            <a:t>
</a:t>
          </a:r>
          <a:r>
            <a:rPr lang="en-US" cap="none" sz="800" b="0" i="0" u="none" baseline="0">
              <a:solidFill>
                <a:srgbClr val="000000"/>
              </a:solidFill>
            </a:rPr>
            <a:t>Om ni har några frågor kontakta:
</a:t>
          </a:r>
          <a:r>
            <a:rPr lang="en-US" cap="none" sz="800" b="0" i="0" u="none" baseline="0">
              <a:solidFill>
                <a:srgbClr val="000000"/>
              </a:solidFill>
            </a:rPr>
            <a:t>Pamela Davidsson eller Anna Rappe (PTS) 08-678 55</a:t>
          </a:r>
          <a:r>
            <a:rPr lang="en-US" cap="none" sz="800" b="0" i="0" u="none" baseline="0">
              <a:solidFill>
                <a:srgbClr val="000000"/>
              </a:solidFill>
            </a:rPr>
            <a:t> 00</a:t>
          </a:r>
          <a:r>
            <a:rPr lang="en-US" cap="none" sz="800" b="0" i="0" u="none" baseline="0">
              <a:solidFill>
                <a:srgbClr val="000000"/>
              </a:solidFill>
            </a:rPr>
            <a:t>  
</a:t>
          </a:r>
          <a:r>
            <a:rPr lang="en-US" cap="none" sz="800" b="0" i="0" u="none" baseline="0">
              <a:solidFill>
                <a:srgbClr val="000000"/>
              </a:solidFill>
            </a:rPr>
            <a:t>eller via e-post: e-komstat@pts.se</a:t>
          </a:r>
          <a:r>
            <a:rPr lang="en-US" cap="none" sz="800" b="0" i="0" u="none" baseline="0">
              <a:solidFill>
                <a:srgbClr val="000000"/>
              </a:solidFill>
            </a:rPr>
            <a:t>
</a:t>
          </a:r>
        </a:p>
      </xdr:txBody>
    </xdr:sp>
    <xdr:clientData/>
  </xdr:twoCellAnchor>
  <xdr:twoCellAnchor>
    <xdr:from>
      <xdr:col>1</xdr:col>
      <xdr:colOff>104775</xdr:colOff>
      <xdr:row>10</xdr:row>
      <xdr:rowOff>133350</xdr:rowOff>
    </xdr:from>
    <xdr:to>
      <xdr:col>3</xdr:col>
      <xdr:colOff>304800</xdr:colOff>
      <xdr:row>48</xdr:row>
      <xdr:rowOff>85725</xdr:rowOff>
    </xdr:to>
    <xdr:sp>
      <xdr:nvSpPr>
        <xdr:cNvPr id="2" name="Rectangle 14"/>
        <xdr:cNvSpPr>
          <a:spLocks/>
        </xdr:cNvSpPr>
      </xdr:nvSpPr>
      <xdr:spPr>
        <a:xfrm>
          <a:off x="1533525" y="2028825"/>
          <a:ext cx="2952750" cy="8077200"/>
        </a:xfrm>
        <a:prstGeom prst="rect">
          <a:avLst/>
        </a:prstGeom>
        <a:solidFill>
          <a:srgbClr val="FFFFFF"/>
        </a:solidFill>
        <a:ln w="9525" cmpd="sng">
          <a:noFill/>
        </a:ln>
      </xdr:spPr>
      <xdr:txBody>
        <a:bodyPr vertOverflow="clip" wrap="square" lIns="27432" tIns="18288" rIns="0" bIns="0"/>
        <a:p>
          <a:pPr algn="l">
            <a:defRPr/>
          </a:pPr>
          <a:r>
            <a:rPr lang="en-US" cap="none" sz="800" b="1" i="0" u="none" baseline="0">
              <a:solidFill>
                <a:srgbClr val="000000"/>
              </a:solidFill>
            </a:rPr>
            <a:t>Allmänt</a:t>
          </a:r>
          <a:r>
            <a:rPr lang="en-US" cap="none" sz="800" b="0" i="0" u="none" baseline="0">
              <a:solidFill>
                <a:srgbClr val="000000"/>
              </a:solidFill>
            </a:rPr>
            <a:t>
</a:t>
          </a:r>
          <a:r>
            <a:rPr lang="en-US" cap="none" sz="800" b="0" i="0" u="none" baseline="0">
              <a:solidFill>
                <a:srgbClr val="000000"/>
              </a:solidFill>
            </a:rPr>
            <a:t>Insamlingen av statistik över teleområdet är sedan 2000 ett gemensamt projekt mellan PTS, Trafikanalys och SCB. </a:t>
          </a:r>
          <a:r>
            <a:rPr lang="en-US" cap="none" sz="800" b="0" i="0" u="none" baseline="0">
              <a:solidFill>
                <a:srgbClr val="000000"/>
              </a:solidFill>
            </a:rPr>
            <a:t>En viktig anledning till samarbetet är att underlätta för uppgiftslämnarna genom att antalet utsända enkäter minskar och att gemensamma definitioner används. En gemensam undersökning innebär även att det blir en källa för grunddata, vilket underlättar för användarna. 
</a:t>
          </a:r>
          <a:r>
            <a:rPr lang="en-US" cap="none" sz="800" b="1" i="0" u="none" baseline="0">
              <a:solidFill>
                <a:srgbClr val="000000"/>
              </a:solidFill>
            </a:rPr>
            <a:t>
</a:t>
          </a:r>
          <a:r>
            <a:rPr lang="en-US" cap="none" sz="800" b="1" i="0" u="none" baseline="0">
              <a:solidFill>
                <a:srgbClr val="000000"/>
              </a:solidFill>
            </a:rPr>
            <a:t>Syfte</a:t>
          </a:r>
          <a:r>
            <a:rPr lang="en-US" cap="none" sz="800" b="0" i="0" u="none" baseline="0">
              <a:solidFill>
                <a:srgbClr val="000000"/>
              </a:solidFill>
            </a:rPr>
            <a:t>
</a:t>
          </a:r>
          <a:r>
            <a:rPr lang="en-US" cap="none" sz="800" b="0" i="0" u="none" baseline="0">
              <a:solidFill>
                <a:srgbClr val="000000"/>
              </a:solidFill>
            </a:rPr>
            <a:t>Syftet med undersökningen är att PTS ska få in uppgifter 
</a:t>
          </a:r>
          <a:r>
            <a:rPr lang="en-US" cap="none" sz="800" b="0" i="0" u="none" baseline="0">
              <a:solidFill>
                <a:srgbClr val="000000"/>
              </a:solidFill>
            </a:rPr>
            <a:t>till rapporten Svensk telemarknad som avser att bidra till ökad </a:t>
          </a:r>
          <a:r>
            <a:rPr lang="en-US" cap="none" sz="800" b="0" i="0" u="none" baseline="0">
              <a:solidFill>
                <a:srgbClr val="000000"/>
              </a:solidFill>
            </a:rPr>
            <a:t>kunskap om marknaden för elektronisk kommunikation i Sverige samt att ta fram officiell statistik för branschen. Syftet är därutöver att PTS ska få in uppgifter som ska ligga till grund för de </a:t>
          </a:r>
          <a:r>
            <a:rPr lang="en-US" cap="none" sz="800" b="0" i="0" u="none" baseline="0">
              <a:solidFill>
                <a:srgbClr val="000000"/>
              </a:solidFill>
            </a:rPr>
            <a:t>marknadsanalyser</a:t>
          </a:r>
          <a:r>
            <a:rPr lang="en-US" cap="none" sz="800" b="0" i="0" u="none" baseline="0">
              <a:solidFill>
                <a:srgbClr val="000000"/>
              </a:solidFill>
            </a:rPr>
            <a:t> som PTS är skyldig att genomföra och eventuella beslut om betydande marknadsinflytande (SMP),</a:t>
          </a:r>
          <a:r>
            <a:rPr lang="en-US" cap="none" sz="800" b="0" i="0" u="none" baseline="0">
              <a:solidFill>
                <a:srgbClr val="000000"/>
              </a:solidFill>
            </a:rPr>
            <a:t> </a:t>
          </a:r>
          <a:r>
            <a:rPr lang="en-US" cap="none" sz="800" b="0" i="0" u="none" baseline="0">
              <a:solidFill>
                <a:srgbClr val="000000"/>
              </a:solidFill>
            </a:rPr>
            <a:t>PTS eventuella beslut rörande samhällsomfattande tjänster (USO) samt avgiften för den anmälningspliktiga verksamheten. 
</a:t>
          </a:r>
          <a:r>
            <a:rPr lang="en-US" cap="none" sz="800" b="1" i="0" u="none" baseline="0">
              <a:solidFill>
                <a:srgbClr val="000000"/>
              </a:solidFill>
            </a:rPr>
            <a:t>
</a:t>
          </a:r>
          <a:r>
            <a:rPr lang="en-US" cap="none" sz="800" b="1" i="0" u="none" baseline="0">
              <a:solidFill>
                <a:srgbClr val="000000"/>
              </a:solidFill>
            </a:rPr>
            <a:t>Användning och publicering av lämnade uppgifter</a:t>
          </a:r>
          <a:r>
            <a:rPr lang="en-US" cap="none" sz="800" b="0" i="0" u="none" baseline="0">
              <a:solidFill>
                <a:srgbClr val="000000"/>
              </a:solidFill>
            </a:rPr>
            <a:t>
</a:t>
          </a:r>
          <a:r>
            <a:rPr lang="en-US" cap="none" sz="800" b="0" i="0" u="none" baseline="0">
              <a:solidFill>
                <a:srgbClr val="000000"/>
              </a:solidFill>
            </a:rPr>
            <a:t>Resultaten av undersökningen kommer att användas och redovisas av respektive myndighet ur deras </a:t>
          </a:r>
          <a:r>
            <a:rPr lang="en-US" cap="none" sz="800" b="0" i="0" u="none" baseline="0">
              <a:solidFill>
                <a:srgbClr val="000000"/>
              </a:solidFill>
            </a:rPr>
            <a:t>delvis olika perspektiv. PTS kommer att använda uppgifterna dels i rapporten Svensk telemarknad 2010 (publiceras andra</a:t>
          </a:r>
          <a:r>
            <a:rPr lang="en-US" cap="none" sz="800" b="0" i="0" u="none" baseline="0">
              <a:solidFill>
                <a:srgbClr val="000000"/>
              </a:solidFill>
            </a:rPr>
            <a:t> kvartalet </a:t>
          </a:r>
          <a:r>
            <a:rPr lang="en-US" cap="none" sz="800" b="0" i="0" u="none" baseline="0">
              <a:solidFill>
                <a:srgbClr val="000000"/>
              </a:solidFill>
            </a:rPr>
            <a:t>2011 och finns då tillgänglig på PTS webbplats, www.pts.se och på PTS</a:t>
          </a:r>
          <a:r>
            <a:rPr lang="en-US" cap="none" sz="800" b="0" i="0" u="none" baseline="0">
              <a:solidFill>
                <a:srgbClr val="000000"/>
              </a:solidFill>
            </a:rPr>
            <a:t> statistikportal statistik.pts.se </a:t>
          </a:r>
          <a:r>
            <a:rPr lang="en-US" cap="none" sz="800" b="0" i="0" u="none" baseline="0">
              <a:solidFill>
                <a:srgbClr val="000000"/>
              </a:solidFill>
            </a:rPr>
            <a:t>dels till de marknadsanalyser och beslut som fortlöpande genomförs enligt 8 kap. 5 och 6 §§ LEK. </a:t>
          </a:r>
          <a:r>
            <a:rPr lang="en-US" cap="none" sz="800" b="0" i="0" u="none" baseline="0">
              <a:solidFill>
                <a:srgbClr val="000000"/>
              </a:solidFill>
            </a:rPr>
            <a:t>Trafikanalys kommer att använda uppgifterna till den officiella statistiken om televerksamhet i Sverige. Rapporten Televerksamhet 2010</a:t>
          </a:r>
          <a:r>
            <a:rPr lang="en-US" cap="none" sz="800" b="0" i="0" u="none" baseline="0">
              <a:solidFill>
                <a:srgbClr val="000000"/>
              </a:solidFill>
            </a:rPr>
            <a:t> </a:t>
          </a:r>
          <a:r>
            <a:rPr lang="en-US" cap="none" sz="800" b="0" i="0" u="none" baseline="0">
              <a:solidFill>
                <a:srgbClr val="000000"/>
              </a:solidFill>
            </a:rPr>
            <a:t>publiceras i juni 2011 (preliminärt) och kommer att finnas tillgänglig på Trafikanalys:s webbplats, www.trafa.se. </a:t>
          </a:r>
          <a:r>
            <a:rPr lang="en-US" cap="none" sz="800" b="0" i="0" u="none" baseline="0">
              <a:solidFill>
                <a:srgbClr val="000000"/>
              </a:solidFill>
            </a:rPr>
            <a:t>SCB kommer att använda uppgifterna som underlag för beräkningar till Nationalräkenskaperna.
</a:t>
          </a:r>
          <a:r>
            <a:rPr lang="en-US" cap="none" sz="800" b="0" i="0" u="none" baseline="0">
              <a:solidFill>
                <a:srgbClr val="000000"/>
              </a:solidFill>
            </a:rPr>
            <a:t>De uppgifter som av PTS kommer att användas som underlag för rapporten Svensk telemarknad 2010</a:t>
          </a:r>
          <a:r>
            <a:rPr lang="en-US" cap="none" sz="800" b="0" i="0" u="none" baseline="0">
              <a:solidFill>
                <a:srgbClr val="000000"/>
              </a:solidFill>
            </a:rPr>
            <a:t> </a:t>
          </a:r>
          <a:r>
            <a:rPr lang="en-US" cap="none" sz="800" b="0" i="0" u="none" baseline="0">
              <a:solidFill>
                <a:srgbClr val="000000"/>
              </a:solidFill>
            </a:rPr>
            <a:t>avser samtliga svar på frågorna</a:t>
          </a:r>
          <a:r>
            <a:rPr lang="en-US" cap="none" sz="800" b="0" i="0" u="none" baseline="0">
              <a:solidFill>
                <a:srgbClr val="000000"/>
              </a:solidFill>
            </a:rPr>
            <a:t> 1-54</a:t>
          </a:r>
          <a:r>
            <a:rPr lang="en-US" cap="none" sz="800" b="0" i="0" u="none" baseline="0">
              <a:solidFill>
                <a:srgbClr val="000000"/>
              </a:solidFill>
            </a:rPr>
            <a:t> i enkäten.</a:t>
          </a:r>
          <a:r>
            <a:rPr lang="en-US" cap="none" sz="800" b="0" i="0" u="none" baseline="0">
              <a:solidFill>
                <a:srgbClr val="000000"/>
              </a:solidFill>
            </a:rPr>
            <a:t> </a:t>
          </a:r>
          <a:r>
            <a:rPr lang="en-US" cap="none" sz="800" b="0" i="0" u="none" baseline="0">
              <a:solidFill>
                <a:srgbClr val="000000"/>
              </a:solidFill>
            </a:rPr>
            <a:t>Svaren på frågorna 1-5 kommer även att användas av dels Trafikanalys och SCB i statistiska ändamål, dels av PTS för marknadsanalyser och eventuella skyldighetsbeslut. Vidare kan PTS komma att använda insamlade uppgifter vid eventuella beslut rörande samhällsomfattande tjänster.  
</a:t>
          </a:r>
          <a:r>
            <a:rPr lang="en-US" cap="none" sz="800" b="0" i="0" u="none" baseline="0">
              <a:solidFill>
                <a:srgbClr val="000000"/>
              </a:solidFill>
            </a:rPr>
            <a:t>PTS har för avsikt att publicera uppgifter hänförbara till enskilda operatörer som en del i rapporten Svensk telemarknad 2010</a:t>
          </a:r>
          <a:r>
            <a:rPr lang="en-US" cap="none" sz="800" b="0" i="0" u="none" baseline="0">
              <a:solidFill>
                <a:srgbClr val="000000"/>
              </a:solidFill>
            </a:rPr>
            <a:t> </a:t>
          </a:r>
          <a:r>
            <a:rPr lang="en-US" cap="none" sz="800" b="0" i="0" u="none" baseline="0">
              <a:solidFill>
                <a:srgbClr val="000000"/>
              </a:solidFill>
            </a:rPr>
            <a:t>och på PTS statistikportal statistik.pts.se. Detta gäller i stort samtliga uppgifter relaterade till slutkundsmarknader, dvs. frågorna 7-10, 17-27,</a:t>
          </a:r>
          <a:r>
            <a:rPr lang="en-US" cap="none" sz="800" b="0" i="0" u="none" baseline="0">
              <a:solidFill>
                <a:srgbClr val="000000"/>
              </a:solidFill>
            </a:rPr>
            <a:t> 35-42 och 49-51</a:t>
          </a:r>
          <a:r>
            <a:rPr lang="en-US" cap="none" sz="800" b="0" i="0" u="none" baseline="0">
              <a:solidFill>
                <a:srgbClr val="000000"/>
              </a:solidFill>
            </a:rPr>
            <a:t>. Dessa, samt även övriga uppgifter, kan därutöver komma att publiceras i samband med PTS marknadsbedömningar och beslut om betydande marknadsinflytande (SMP) samt PTS eventuella beslut rörande samhällsomfattande tjänster.
</a:t>
          </a:r>
          <a:r>
            <a:rPr lang="en-US" cap="none" sz="800" b="0" i="0" u="none" baseline="0">
              <a:solidFill>
                <a:srgbClr val="000000"/>
              </a:solidFill>
            </a:rPr>
            <a:t>I den årliga rapporten om televerksamhet som ges ut av Trafikanalys och SCB anges inga marknadsandelar för enskilda operatörer. Redovisningen sker endast branschvis. Rapportering till EU sker också branschvis. För närmare information om vilka tabeller som används av PTS (för SMP-analyser), Trafikanalys och SCB, se avsnittet Uppgiftsskyldighet</a:t>
          </a:r>
          <a:r>
            <a:rPr lang="en-US" cap="none" sz="800" b="0" i="0" u="none" baseline="0">
              <a:solidFill>
                <a:srgbClr val="000000"/>
              </a:solidFill>
            </a:rPr>
            <a:t> </a:t>
          </a:r>
          <a:r>
            <a:rPr lang="en-US" cap="none" sz="800" b="0" i="0" u="none" baseline="0">
              <a:solidFill>
                <a:srgbClr val="000000"/>
              </a:solidFill>
            </a:rPr>
            <a:t>nedan. 
</a:t>
          </a:r>
          <a:r>
            <a:rPr lang="en-US" cap="none" sz="800" b="0" i="0" u="none" baseline="0">
              <a:solidFill>
                <a:srgbClr val="000000"/>
              </a:solidFill>
            </a:rPr>
            <a:t>
</a:t>
          </a:r>
          <a:r>
            <a:rPr lang="en-US" cap="none" sz="800" b="1" i="0" u="none" baseline="0">
              <a:solidFill>
                <a:srgbClr val="000000"/>
              </a:solidFill>
            </a:rPr>
            <a:t>Uppgiftsskyldighet</a:t>
          </a:r>
          <a:r>
            <a:rPr lang="en-US" cap="none" sz="800" b="0" i="0" u="none" baseline="0">
              <a:solidFill>
                <a:srgbClr val="000000"/>
              </a:solidFill>
            </a:rPr>
            <a:t>
</a:t>
          </a:r>
          <a:r>
            <a:rPr lang="en-US" cap="none" sz="800" b="0" i="0" u="none" baseline="0">
              <a:solidFill>
                <a:srgbClr val="000000"/>
              </a:solidFill>
            </a:rPr>
            <a:t>För frågorna 1-5 i enkäten föreligger uppgiftsskyldighet enligt 1 och 2 §§ jämte bilaga 1 KAMFS 2008:5 SIKAFS 2008:5 och 8 kap. 1 § LEK. Svar som inkommer på ovan angivna frågor överförs från PTS till Trafikanalys och SCB. 
</a:t>
          </a:r>
          <a:r>
            <a:rPr lang="en-US" cap="none" sz="800" b="0" i="0" u="none" baseline="0">
              <a:solidFill>
                <a:srgbClr val="000000"/>
              </a:solidFill>
            </a:rPr>
            <a:t>För frågorna 7-54 i enkäten föreligger uppgiftsskyldighet</a:t>
          </a:r>
          <a:r>
            <a:rPr lang="en-US" cap="none" sz="800" b="0" i="0" u="none" baseline="0">
              <a:solidFill>
                <a:srgbClr val="000000"/>
              </a:solidFill>
            </a:rPr>
            <a:t> </a:t>
          </a:r>
          <a:r>
            <a:rPr lang="en-US" cap="none" sz="800" b="0" i="0" u="none" baseline="0">
              <a:solidFill>
                <a:srgbClr val="000000"/>
              </a:solidFill>
            </a:rPr>
            <a:t>gentemot PTS enligt 8 kap. 1 § LEK. Trafikanalys och SCB har inte rätt att använda dessa uppgifter, undantaget uppgifter som redan publicerats i Svensk telemarknad.
</a:t>
          </a:r>
          <a:r>
            <a:rPr lang="en-US" cap="none" sz="800" b="0" i="0" u="none" baseline="0">
              <a:solidFill>
                <a:srgbClr val="000000"/>
              </a:solidFill>
            </a:rPr>
            <a:t>Med stöd av 1 kap. 3 § LEK samt 8 kap. 17 och 18 § samma lag samt 10 §  lagen (2000:121) om radio- och teleterminalutrustning, kan PTS finansiera tillsynsmyndighetens verksamhet enligt respektive lag med avgifter. PTS kan med stöd av 11 § förordning om finansiering av Post- och telestyrelsens verksamhet samt 37 § förordning om elektronisk kommunikation föreskriva om avgifter. Fråga</a:t>
          </a:r>
          <a:r>
            <a:rPr lang="en-US" cap="none" sz="800" b="0" i="0" u="none" baseline="0">
              <a:solidFill>
                <a:srgbClr val="000000"/>
              </a:solidFill>
            </a:rPr>
            <a:t> 6 </a:t>
          </a:r>
          <a:r>
            <a:rPr lang="en-US" cap="none" sz="800" b="0" i="0" u="none" baseline="0">
              <a:solidFill>
                <a:srgbClr val="000000"/>
              </a:solidFill>
            </a:rPr>
            <a:t>om den anmälningspliktiga omsättningen utgör underlag för avgiften och samlas</a:t>
          </a:r>
          <a:r>
            <a:rPr lang="en-US" cap="none" sz="800" b="0" i="0" u="none" baseline="0">
              <a:solidFill>
                <a:srgbClr val="000000"/>
              </a:solidFill>
            </a:rPr>
            <a:t> in </a:t>
          </a:r>
          <a:r>
            <a:rPr lang="en-US" cap="none" sz="800" b="0" i="0" u="none" baseline="0">
              <a:solidFill>
                <a:srgbClr val="000000"/>
              </a:solidFill>
            </a:rPr>
            <a:t>med stöd av 7 kap. 3 § LEK.</a:t>
          </a:r>
          <a:r>
            <a:rPr lang="en-US" cap="none" sz="8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
</a:t>
          </a:r>
          <a:r>
            <a:rPr lang="en-US" cap="none" sz="800" b="1" i="0" u="none" baseline="0">
              <a:solidFill>
                <a:srgbClr val="000000"/>
              </a:solidFill>
            </a:rPr>
            <a:t>
</a:t>
          </a:r>
        </a:p>
      </xdr:txBody>
    </xdr:sp>
    <xdr:clientData/>
  </xdr:twoCellAnchor>
  <xdr:twoCellAnchor>
    <xdr:from>
      <xdr:col>2</xdr:col>
      <xdr:colOff>895350</xdr:colOff>
      <xdr:row>0</xdr:row>
      <xdr:rowOff>28575</xdr:rowOff>
    </xdr:from>
    <xdr:to>
      <xdr:col>4</xdr:col>
      <xdr:colOff>447675</xdr:colOff>
      <xdr:row>2</xdr:row>
      <xdr:rowOff>0</xdr:rowOff>
    </xdr:to>
    <xdr:pic>
      <xdr:nvPicPr>
        <xdr:cNvPr id="3" name="Picture 112"/>
        <xdr:cNvPicPr preferRelativeResize="1">
          <a:picLocks noChangeAspect="1"/>
        </xdr:cNvPicPr>
      </xdr:nvPicPr>
      <xdr:blipFill>
        <a:blip r:embed="rId1"/>
        <a:stretch>
          <a:fillRect/>
        </a:stretch>
      </xdr:blipFill>
      <xdr:spPr>
        <a:xfrm>
          <a:off x="3886200" y="28575"/>
          <a:ext cx="1790700" cy="447675"/>
        </a:xfrm>
        <a:prstGeom prst="rect">
          <a:avLst/>
        </a:prstGeom>
        <a:noFill/>
        <a:ln w="9525" cmpd="sng">
          <a:noFill/>
        </a:ln>
      </xdr:spPr>
    </xdr:pic>
    <xdr:clientData/>
  </xdr:twoCellAnchor>
  <xdr:twoCellAnchor>
    <xdr:from>
      <xdr:col>1</xdr:col>
      <xdr:colOff>1019175</xdr:colOff>
      <xdr:row>0</xdr:row>
      <xdr:rowOff>57150</xdr:rowOff>
    </xdr:from>
    <xdr:to>
      <xdr:col>2</xdr:col>
      <xdr:colOff>361950</xdr:colOff>
      <xdr:row>2</xdr:row>
      <xdr:rowOff>47625</xdr:rowOff>
    </xdr:to>
    <xdr:pic>
      <xdr:nvPicPr>
        <xdr:cNvPr id="4" name="Picture 1520" descr="PTS logotype"/>
        <xdr:cNvPicPr preferRelativeResize="1">
          <a:picLocks noChangeAspect="1"/>
        </xdr:cNvPicPr>
      </xdr:nvPicPr>
      <xdr:blipFill>
        <a:blip r:embed="rId2"/>
        <a:stretch>
          <a:fillRect/>
        </a:stretch>
      </xdr:blipFill>
      <xdr:spPr>
        <a:xfrm>
          <a:off x="2447925" y="57150"/>
          <a:ext cx="904875" cy="466725"/>
        </a:xfrm>
        <a:prstGeom prst="rect">
          <a:avLst/>
        </a:prstGeom>
        <a:noFill/>
        <a:ln w="9525" cmpd="sng">
          <a:noFill/>
        </a:ln>
      </xdr:spPr>
    </xdr:pic>
    <xdr:clientData/>
  </xdr:twoCellAnchor>
  <xdr:twoCellAnchor>
    <xdr:from>
      <xdr:col>4</xdr:col>
      <xdr:colOff>847725</xdr:colOff>
      <xdr:row>0</xdr:row>
      <xdr:rowOff>57150</xdr:rowOff>
    </xdr:from>
    <xdr:to>
      <xdr:col>4</xdr:col>
      <xdr:colOff>1466850</xdr:colOff>
      <xdr:row>1</xdr:row>
      <xdr:rowOff>180975</xdr:rowOff>
    </xdr:to>
    <xdr:pic>
      <xdr:nvPicPr>
        <xdr:cNvPr id="5" name="Bildobjekt 0" descr="Trafikanalys_RGB.png"/>
        <xdr:cNvPicPr preferRelativeResize="1">
          <a:picLocks noChangeAspect="1"/>
        </xdr:cNvPicPr>
      </xdr:nvPicPr>
      <xdr:blipFill>
        <a:blip r:embed="rId3"/>
        <a:stretch>
          <a:fillRect/>
        </a:stretch>
      </xdr:blipFill>
      <xdr:spPr>
        <a:xfrm>
          <a:off x="6076950" y="57150"/>
          <a:ext cx="619125" cy="4095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2295525</xdr:colOff>
      <xdr:row>0</xdr:row>
      <xdr:rowOff>19050</xdr:rowOff>
    </xdr:from>
    <xdr:to>
      <xdr:col>1</xdr:col>
      <xdr:colOff>4095750</xdr:colOff>
      <xdr:row>1</xdr:row>
      <xdr:rowOff>180975</xdr:rowOff>
    </xdr:to>
    <xdr:pic>
      <xdr:nvPicPr>
        <xdr:cNvPr id="1" name="Picture 112"/>
        <xdr:cNvPicPr preferRelativeResize="1">
          <a:picLocks noChangeAspect="1"/>
        </xdr:cNvPicPr>
      </xdr:nvPicPr>
      <xdr:blipFill>
        <a:blip r:embed="rId1"/>
        <a:stretch>
          <a:fillRect/>
        </a:stretch>
      </xdr:blipFill>
      <xdr:spPr>
        <a:xfrm>
          <a:off x="3724275" y="19050"/>
          <a:ext cx="1800225" cy="447675"/>
        </a:xfrm>
        <a:prstGeom prst="rect">
          <a:avLst/>
        </a:prstGeom>
        <a:noFill/>
        <a:ln w="9525" cmpd="sng">
          <a:noFill/>
        </a:ln>
      </xdr:spPr>
    </xdr:pic>
    <xdr:clientData/>
  </xdr:twoCellAnchor>
  <xdr:twoCellAnchor>
    <xdr:from>
      <xdr:col>1</xdr:col>
      <xdr:colOff>190500</xdr:colOff>
      <xdr:row>0</xdr:row>
      <xdr:rowOff>0</xdr:rowOff>
    </xdr:from>
    <xdr:to>
      <xdr:col>1</xdr:col>
      <xdr:colOff>1095375</xdr:colOff>
      <xdr:row>1</xdr:row>
      <xdr:rowOff>180975</xdr:rowOff>
    </xdr:to>
    <xdr:pic>
      <xdr:nvPicPr>
        <xdr:cNvPr id="2" name="Picture 1520" descr="PTS logotype"/>
        <xdr:cNvPicPr preferRelativeResize="1">
          <a:picLocks noChangeAspect="1"/>
        </xdr:cNvPicPr>
      </xdr:nvPicPr>
      <xdr:blipFill>
        <a:blip r:embed="rId2"/>
        <a:stretch>
          <a:fillRect/>
        </a:stretch>
      </xdr:blipFill>
      <xdr:spPr>
        <a:xfrm>
          <a:off x="1619250" y="0"/>
          <a:ext cx="904875" cy="466725"/>
        </a:xfrm>
        <a:prstGeom prst="rect">
          <a:avLst/>
        </a:prstGeom>
        <a:noFill/>
        <a:ln w="9525" cmpd="sng">
          <a:noFill/>
        </a:ln>
      </xdr:spPr>
    </xdr:pic>
    <xdr:clientData/>
  </xdr:twoCellAnchor>
  <xdr:twoCellAnchor>
    <xdr:from>
      <xdr:col>3</xdr:col>
      <xdr:colOff>180975</xdr:colOff>
      <xdr:row>0</xdr:row>
      <xdr:rowOff>66675</xdr:rowOff>
    </xdr:from>
    <xdr:to>
      <xdr:col>4</xdr:col>
      <xdr:colOff>219075</xdr:colOff>
      <xdr:row>1</xdr:row>
      <xdr:rowOff>190500</xdr:rowOff>
    </xdr:to>
    <xdr:pic>
      <xdr:nvPicPr>
        <xdr:cNvPr id="3" name="Bildobjekt 0" descr="Trafikanalys_RGB.png"/>
        <xdr:cNvPicPr preferRelativeResize="1">
          <a:picLocks noChangeAspect="1"/>
        </xdr:cNvPicPr>
      </xdr:nvPicPr>
      <xdr:blipFill>
        <a:blip r:embed="rId3"/>
        <a:stretch>
          <a:fillRect/>
        </a:stretch>
      </xdr:blipFill>
      <xdr:spPr>
        <a:xfrm>
          <a:off x="6343650" y="66675"/>
          <a:ext cx="619125" cy="4095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0</xdr:row>
      <xdr:rowOff>95250</xdr:rowOff>
    </xdr:from>
    <xdr:to>
      <xdr:col>1</xdr:col>
      <xdr:colOff>981075</xdr:colOff>
      <xdr:row>0</xdr:row>
      <xdr:rowOff>561975</xdr:rowOff>
    </xdr:to>
    <xdr:pic>
      <xdr:nvPicPr>
        <xdr:cNvPr id="1" name="Picture 1520" descr="PTS logotype"/>
        <xdr:cNvPicPr preferRelativeResize="1">
          <a:picLocks noChangeAspect="1"/>
        </xdr:cNvPicPr>
      </xdr:nvPicPr>
      <xdr:blipFill>
        <a:blip r:embed="rId1"/>
        <a:stretch>
          <a:fillRect/>
        </a:stretch>
      </xdr:blipFill>
      <xdr:spPr>
        <a:xfrm>
          <a:off x="685800" y="95250"/>
          <a:ext cx="904875" cy="4667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114300</xdr:colOff>
      <xdr:row>0</xdr:row>
      <xdr:rowOff>0</xdr:rowOff>
    </xdr:from>
    <xdr:to>
      <xdr:col>2</xdr:col>
      <xdr:colOff>1019175</xdr:colOff>
      <xdr:row>1</xdr:row>
      <xdr:rowOff>180975</xdr:rowOff>
    </xdr:to>
    <xdr:pic>
      <xdr:nvPicPr>
        <xdr:cNvPr id="1" name="Picture 1520" descr="PTS logotype"/>
        <xdr:cNvPicPr preferRelativeResize="1">
          <a:picLocks noChangeAspect="1"/>
        </xdr:cNvPicPr>
      </xdr:nvPicPr>
      <xdr:blipFill>
        <a:blip r:embed="rId1"/>
        <a:stretch>
          <a:fillRect/>
        </a:stretch>
      </xdr:blipFill>
      <xdr:spPr>
        <a:xfrm>
          <a:off x="2009775" y="0"/>
          <a:ext cx="904875" cy="4667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171450</xdr:colOff>
      <xdr:row>0</xdr:row>
      <xdr:rowOff>0</xdr:rowOff>
    </xdr:from>
    <xdr:to>
      <xdr:col>1</xdr:col>
      <xdr:colOff>1076325</xdr:colOff>
      <xdr:row>1</xdr:row>
      <xdr:rowOff>180975</xdr:rowOff>
    </xdr:to>
    <xdr:pic>
      <xdr:nvPicPr>
        <xdr:cNvPr id="1" name="Picture 1520" descr="PTS logotype"/>
        <xdr:cNvPicPr preferRelativeResize="1">
          <a:picLocks noChangeAspect="1"/>
        </xdr:cNvPicPr>
      </xdr:nvPicPr>
      <xdr:blipFill>
        <a:blip r:embed="rId1"/>
        <a:stretch>
          <a:fillRect/>
        </a:stretch>
      </xdr:blipFill>
      <xdr:spPr>
        <a:xfrm>
          <a:off x="1600200" y="0"/>
          <a:ext cx="904875" cy="4667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104775</xdr:colOff>
      <xdr:row>0</xdr:row>
      <xdr:rowOff>0</xdr:rowOff>
    </xdr:from>
    <xdr:to>
      <xdr:col>1</xdr:col>
      <xdr:colOff>1009650</xdr:colOff>
      <xdr:row>1</xdr:row>
      <xdr:rowOff>180975</xdr:rowOff>
    </xdr:to>
    <xdr:pic>
      <xdr:nvPicPr>
        <xdr:cNvPr id="1" name="Picture 1520" descr="PTS logotype"/>
        <xdr:cNvPicPr preferRelativeResize="1">
          <a:picLocks noChangeAspect="1"/>
        </xdr:cNvPicPr>
      </xdr:nvPicPr>
      <xdr:blipFill>
        <a:blip r:embed="rId1"/>
        <a:stretch>
          <a:fillRect/>
        </a:stretch>
      </xdr:blipFill>
      <xdr:spPr>
        <a:xfrm>
          <a:off x="1533525" y="0"/>
          <a:ext cx="904875" cy="4667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200025</xdr:colOff>
      <xdr:row>0</xdr:row>
      <xdr:rowOff>0</xdr:rowOff>
    </xdr:from>
    <xdr:to>
      <xdr:col>1</xdr:col>
      <xdr:colOff>1104900</xdr:colOff>
      <xdr:row>1</xdr:row>
      <xdr:rowOff>180975</xdr:rowOff>
    </xdr:to>
    <xdr:pic>
      <xdr:nvPicPr>
        <xdr:cNvPr id="1" name="Picture 1520" descr="PTS logotype"/>
        <xdr:cNvPicPr preferRelativeResize="1">
          <a:picLocks noChangeAspect="1"/>
        </xdr:cNvPicPr>
      </xdr:nvPicPr>
      <xdr:blipFill>
        <a:blip r:embed="rId1"/>
        <a:stretch>
          <a:fillRect/>
        </a:stretch>
      </xdr:blipFill>
      <xdr:spPr>
        <a:xfrm>
          <a:off x="1628775" y="0"/>
          <a:ext cx="904875" cy="4667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152400</xdr:colOff>
      <xdr:row>0</xdr:row>
      <xdr:rowOff>0</xdr:rowOff>
    </xdr:from>
    <xdr:to>
      <xdr:col>1</xdr:col>
      <xdr:colOff>1057275</xdr:colOff>
      <xdr:row>1</xdr:row>
      <xdr:rowOff>180975</xdr:rowOff>
    </xdr:to>
    <xdr:pic>
      <xdr:nvPicPr>
        <xdr:cNvPr id="1" name="Picture 1520" descr="PTS logotype"/>
        <xdr:cNvPicPr preferRelativeResize="1">
          <a:picLocks noChangeAspect="1"/>
        </xdr:cNvPicPr>
      </xdr:nvPicPr>
      <xdr:blipFill>
        <a:blip r:embed="rId1"/>
        <a:stretch>
          <a:fillRect/>
        </a:stretch>
      </xdr:blipFill>
      <xdr:spPr>
        <a:xfrm>
          <a:off x="1581150" y="0"/>
          <a:ext cx="904875" cy="466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Blad1">
    <pageSetUpPr fitToPage="1"/>
  </sheetPr>
  <dimension ref="B1:H24"/>
  <sheetViews>
    <sheetView showGridLines="0" zoomScaleSheetLayoutView="75" zoomScalePageLayoutView="0" workbookViewId="0" topLeftCell="A1">
      <selection activeCell="B19" sqref="B19:D19"/>
    </sheetView>
  </sheetViews>
  <sheetFormatPr defaultColWidth="9.140625" defaultRowHeight="12.75"/>
  <cols>
    <col min="1" max="1" width="21.421875" style="2" customWidth="1"/>
    <col min="2" max="2" width="47.140625" style="2" customWidth="1"/>
    <col min="3" max="3" width="10.7109375" style="5" customWidth="1"/>
    <col min="4" max="4" width="20.28125" style="5" customWidth="1"/>
    <col min="5" max="5" width="8.57421875" style="5" customWidth="1"/>
    <col min="6" max="6" width="1.8515625" style="2" customWidth="1"/>
    <col min="7" max="7" width="10.7109375" style="2" customWidth="1"/>
    <col min="8" max="9" width="9.140625" style="2" customWidth="1"/>
    <col min="10" max="10" width="8.57421875" style="2" customWidth="1"/>
    <col min="11" max="16384" width="9.140625" style="2" customWidth="1"/>
  </cols>
  <sheetData>
    <row r="1" spans="2:5" ht="22.5" customHeight="1">
      <c r="B1" s="16"/>
      <c r="C1" s="8"/>
      <c r="D1" s="1078"/>
      <c r="E1" s="1078"/>
    </row>
    <row r="2" spans="2:7" ht="15.75">
      <c r="B2" s="15"/>
      <c r="C2" s="10"/>
      <c r="D2" s="19"/>
      <c r="E2" s="8"/>
      <c r="G2" s="950"/>
    </row>
    <row r="3" spans="2:5" ht="13.5" customHeight="1">
      <c r="B3" s="15"/>
      <c r="C3" s="8"/>
      <c r="D3" s="10"/>
      <c r="E3" s="10"/>
    </row>
    <row r="4" spans="2:5" ht="15">
      <c r="B4" s="16"/>
      <c r="C4" s="8"/>
      <c r="D4" s="10"/>
      <c r="E4" s="10"/>
    </row>
    <row r="5" spans="2:5" ht="12.75" customHeight="1">
      <c r="B5" s="24"/>
      <c r="C5" s="8"/>
      <c r="D5" s="10"/>
      <c r="E5" s="10"/>
    </row>
    <row r="6" spans="2:5" ht="12.75" customHeight="1">
      <c r="B6" s="24"/>
      <c r="C6" s="8"/>
      <c r="D6" s="1078"/>
      <c r="E6" s="1078"/>
    </row>
    <row r="7" spans="2:5" ht="12.75" customHeight="1">
      <c r="B7" s="54"/>
      <c r="C7" s="28"/>
      <c r="D7" s="94" t="s">
        <v>359</v>
      </c>
      <c r="E7" s="95"/>
    </row>
    <row r="8" spans="2:5" ht="12.75" customHeight="1">
      <c r="B8" s="54"/>
      <c r="C8" s="28"/>
      <c r="D8" s="96"/>
      <c r="E8" s="97"/>
    </row>
    <row r="9" spans="2:8" ht="12.75" customHeight="1">
      <c r="B9" s="55"/>
      <c r="C9" s="28"/>
      <c r="D9" s="1081"/>
      <c r="E9" s="1081"/>
      <c r="G9" s="949"/>
      <c r="H9" s="949"/>
    </row>
    <row r="10" spans="2:5" ht="12.75" customHeight="1">
      <c r="B10" s="51"/>
      <c r="C10" s="28"/>
      <c r="D10" s="1081"/>
      <c r="E10" s="1081"/>
    </row>
    <row r="11" spans="2:5" ht="12.75" customHeight="1">
      <c r="B11" s="51"/>
      <c r="C11" s="28"/>
      <c r="D11" s="1082"/>
      <c r="E11" s="1082"/>
    </row>
    <row r="12" spans="2:5" ht="12.75" customHeight="1">
      <c r="B12" s="51"/>
      <c r="C12" s="28"/>
      <c r="D12" s="56"/>
      <c r="E12" s="56"/>
    </row>
    <row r="13" spans="2:5" ht="12.75" customHeight="1">
      <c r="B13" s="51"/>
      <c r="C13" s="28"/>
      <c r="D13" s="28"/>
      <c r="E13" s="28"/>
    </row>
    <row r="14" spans="2:5" ht="27.75" customHeight="1">
      <c r="B14" s="1079" t="s">
        <v>12</v>
      </c>
      <c r="C14" s="1079"/>
      <c r="D14" s="1079"/>
      <c r="E14" s="1079"/>
    </row>
    <row r="15" spans="2:5" s="3" customFormat="1" ht="27.75">
      <c r="B15" s="1073" t="s">
        <v>329</v>
      </c>
      <c r="C15" s="1074"/>
      <c r="D15" s="1074"/>
      <c r="E15" s="1074"/>
    </row>
    <row r="16" spans="2:5" ht="21.75" customHeight="1">
      <c r="B16" s="1076" t="s">
        <v>74</v>
      </c>
      <c r="C16" s="1076"/>
      <c r="D16" s="1076"/>
      <c r="E16" s="93"/>
    </row>
    <row r="17" spans="2:5" ht="51" customHeight="1">
      <c r="B17" s="1075" t="s">
        <v>325</v>
      </c>
      <c r="C17" s="1075"/>
      <c r="D17" s="1075"/>
      <c r="E17" s="98"/>
    </row>
    <row r="18" spans="2:5" ht="27" customHeight="1">
      <c r="B18" s="1076" t="s">
        <v>73</v>
      </c>
      <c r="C18" s="1076"/>
      <c r="D18" s="1076"/>
      <c r="E18" s="93"/>
    </row>
    <row r="19" spans="2:5" ht="63" customHeight="1">
      <c r="B19" s="1077" t="s">
        <v>433</v>
      </c>
      <c r="C19" s="1077"/>
      <c r="D19" s="1077"/>
      <c r="E19" s="99"/>
    </row>
    <row r="20" spans="2:5" ht="95.25" customHeight="1">
      <c r="B20" s="1075"/>
      <c r="C20" s="1075"/>
      <c r="D20" s="1075"/>
      <c r="E20" s="100"/>
    </row>
    <row r="21" spans="2:5" ht="46.5" customHeight="1">
      <c r="B21" s="1080"/>
      <c r="C21" s="1080"/>
      <c r="D21" s="1080"/>
      <c r="E21" s="98"/>
    </row>
    <row r="22" spans="2:5" ht="15.75">
      <c r="B22" s="20"/>
      <c r="C22" s="10"/>
      <c r="D22" s="10"/>
      <c r="E22" s="10"/>
    </row>
    <row r="23" spans="2:5" ht="14.25" customHeight="1">
      <c r="B23" s="1076"/>
      <c r="C23" s="1076"/>
      <c r="D23" s="1076"/>
      <c r="E23" s="18"/>
    </row>
    <row r="24" spans="2:5" ht="12.75">
      <c r="B24" s="16"/>
      <c r="C24" s="10"/>
      <c r="D24" s="10"/>
      <c r="E24" s="10"/>
    </row>
  </sheetData>
  <sheetProtection/>
  <mergeCells count="12">
    <mergeCell ref="D1:E1"/>
    <mergeCell ref="D6:E6"/>
    <mergeCell ref="B14:E14"/>
    <mergeCell ref="B21:D21"/>
    <mergeCell ref="D9:E11"/>
    <mergeCell ref="B15:E15"/>
    <mergeCell ref="B20:D20"/>
    <mergeCell ref="B23:D23"/>
    <mergeCell ref="B16:D16"/>
    <mergeCell ref="B17:D17"/>
    <mergeCell ref="B18:D18"/>
    <mergeCell ref="B19:D19"/>
  </mergeCells>
  <printOptions/>
  <pageMargins left="0.75" right="0.75" top="1" bottom="1" header="0.5" footer="0.5"/>
  <pageSetup fitToHeight="0" fitToWidth="1"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Blad7">
    <pageSetUpPr fitToPage="1"/>
  </sheetPr>
  <dimension ref="A1:K61"/>
  <sheetViews>
    <sheetView showGridLines="0" zoomScaleSheetLayoutView="100" zoomScalePageLayoutView="0" workbookViewId="0" topLeftCell="A1">
      <pane ySplit="4" topLeftCell="A32" activePane="bottomLeft" state="frozen"/>
      <selection pane="topLeft" activeCell="B4" sqref="B4:E4"/>
      <selection pane="bottomLeft" activeCell="A38" sqref="A38"/>
    </sheetView>
  </sheetViews>
  <sheetFormatPr defaultColWidth="9.140625" defaultRowHeight="12.75"/>
  <cols>
    <col min="1" max="1" width="21.421875" style="71" customWidth="1"/>
    <col min="2" max="2" width="53.421875" style="71" customWidth="1"/>
    <col min="3" max="3" width="12.57421875" style="71" customWidth="1"/>
    <col min="4" max="4" width="18.140625" style="71" customWidth="1"/>
    <col min="5" max="5" width="5.28125" style="71" customWidth="1"/>
    <col min="6" max="6" width="4.28125" style="71" customWidth="1"/>
    <col min="7" max="7" width="14.7109375" style="72" customWidth="1"/>
    <col min="8" max="8" width="3.7109375" style="71" customWidth="1"/>
    <col min="9" max="16384" width="9.140625" style="71" customWidth="1"/>
  </cols>
  <sheetData>
    <row r="1" spans="2:4" s="72" customFormat="1" ht="22.5" customHeight="1">
      <c r="B1" s="716"/>
      <c r="C1" s="717"/>
      <c r="D1" s="717"/>
    </row>
    <row r="2" spans="2:4" s="72" customFormat="1" ht="17.25" customHeight="1" thickBot="1">
      <c r="B2" s="718"/>
      <c r="C2" s="719"/>
      <c r="D2" s="719" t="s">
        <v>43</v>
      </c>
    </row>
    <row r="3" spans="2:4" s="72" customFormat="1" ht="29.25" customHeight="1" thickBot="1">
      <c r="B3" s="1270"/>
      <c r="C3" s="1270"/>
      <c r="D3" s="1270"/>
    </row>
    <row r="4" spans="1:7" s="392" customFormat="1" ht="18" customHeight="1" thickBot="1">
      <c r="A4" s="720"/>
      <c r="B4" s="1281" t="s">
        <v>84</v>
      </c>
      <c r="C4" s="1281"/>
      <c r="D4" s="1281"/>
      <c r="E4" s="720"/>
      <c r="F4" s="720"/>
      <c r="G4" s="720"/>
    </row>
    <row r="5" spans="1:5" ht="34.5" customHeight="1">
      <c r="A5" s="554"/>
      <c r="B5" s="1282" t="s">
        <v>384</v>
      </c>
      <c r="C5" s="1283"/>
      <c r="D5" s="1284"/>
      <c r="E5" s="721"/>
    </row>
    <row r="6" spans="1:5" ht="12.75">
      <c r="A6" s="554"/>
      <c r="B6" s="574"/>
      <c r="C6" s="574"/>
      <c r="D6" s="574"/>
      <c r="E6" s="721"/>
    </row>
    <row r="7" spans="1:5" ht="37.5" customHeight="1">
      <c r="A7" s="554"/>
      <c r="B7" s="1262" t="str">
        <f>CONCATENATE("Fråga 38: Antal aktiva [",Fotnoter!A108,"] abonnemang på grundpaket [",Fotnoter!A109,"] som tecknats med hushåll/slutkund eller fastighetsägare. ",'Om detta formulär'!C10,":")</f>
        <v>Fråga 38: Antal aktiva [102] abonnemang på grundpaket [103] som tecknats med hushåll/slutkund eller fastighetsägare. 31 dec 2010:</v>
      </c>
      <c r="C7" s="1285"/>
      <c r="D7" s="1286"/>
      <c r="E7" s="722"/>
    </row>
    <row r="8" spans="2:5" ht="13.5" customHeight="1">
      <c r="B8" s="723"/>
      <c r="C8" s="724"/>
      <c r="D8" s="725" t="s">
        <v>33</v>
      </c>
      <c r="E8" s="726"/>
    </row>
    <row r="9" spans="2:8" ht="16.5" customHeight="1">
      <c r="B9" s="727" t="str">
        <f>CONCATENATE("Analog tv i kabelnät[",Fotnoter!A110,"]:")</f>
        <v>Analog tv i kabelnät[104]:</v>
      </c>
      <c r="C9" s="728"/>
      <c r="D9" s="729"/>
      <c r="G9" s="948"/>
      <c r="H9" s="948"/>
    </row>
    <row r="10" spans="2:4" ht="12.75">
      <c r="B10" s="1287" t="str">
        <f>CONCATENATE("varav via avtal med fastighetsägare[",Fotnoter!A112,"]:")</f>
        <v>varav via avtal med fastighetsägare[106]:</v>
      </c>
      <c r="C10" s="1288"/>
      <c r="D10" s="730"/>
    </row>
    <row r="11" spans="2:4" ht="27.75" customHeight="1">
      <c r="B11" s="1287" t="s">
        <v>216</v>
      </c>
      <c r="C11" s="1288"/>
      <c r="D11" s="731"/>
    </row>
    <row r="12" spans="2:8" ht="16.5" customHeight="1">
      <c r="B12" s="732" t="str">
        <f>CONCATENATE("Digital tv i kabelnät [",Fotnoter!A111,"]:")</f>
        <v>Digital tv i kabelnät [105]:</v>
      </c>
      <c r="C12" s="733"/>
      <c r="D12" s="731"/>
      <c r="G12" s="948"/>
      <c r="H12" s="948"/>
    </row>
    <row r="13" spans="2:4" ht="14.25" customHeight="1">
      <c r="B13" s="1287" t="str">
        <f>CONCATENATE("varav via avtal med fastighetsägare[",Fotnoter!A112,"]:")</f>
        <v>varav via avtal med fastighetsägare[106]:</v>
      </c>
      <c r="C13" s="1288"/>
      <c r="D13" s="730"/>
    </row>
    <row r="14" spans="2:4" ht="27" customHeight="1">
      <c r="B14" s="1287" t="s">
        <v>216</v>
      </c>
      <c r="C14" s="1288"/>
      <c r="D14" s="731"/>
    </row>
    <row r="15" spans="2:11" ht="28.5" customHeight="1">
      <c r="B15" s="1292" t="s">
        <v>335</v>
      </c>
      <c r="C15" s="1293"/>
      <c r="D15" s="731"/>
      <c r="I15" s="72"/>
      <c r="J15" s="72"/>
      <c r="K15" s="72"/>
    </row>
    <row r="16" spans="2:8" ht="16.5" customHeight="1">
      <c r="B16" s="732" t="str">
        <f>CONCATENATE("Iptv i fiber eller fiber-LAN [",Fotnoter!A113,"]:")</f>
        <v>Iptv i fiber eller fiber-LAN [107]:</v>
      </c>
      <c r="C16" s="733"/>
      <c r="D16" s="730"/>
      <c r="G16" s="948"/>
      <c r="H16" s="948"/>
    </row>
    <row r="17" spans="2:4" ht="16.5" customHeight="1">
      <c r="B17" s="1287" t="s">
        <v>298</v>
      </c>
      <c r="C17" s="1288"/>
      <c r="D17" s="730"/>
    </row>
    <row r="18" spans="2:4" ht="27.75" customHeight="1">
      <c r="B18" s="1287" t="s">
        <v>216</v>
      </c>
      <c r="C18" s="1288"/>
      <c r="D18" s="731"/>
    </row>
    <row r="19" spans="2:4" ht="16.5" customHeight="1">
      <c r="B19" s="732" t="s">
        <v>336</v>
      </c>
      <c r="C19" s="733"/>
      <c r="D19" s="731"/>
    </row>
    <row r="20" spans="2:4" ht="16.5" customHeight="1">
      <c r="B20" s="743" t="s">
        <v>167</v>
      </c>
      <c r="C20" s="788"/>
      <c r="D20" s="399"/>
    </row>
    <row r="21" spans="2:4" ht="16.5" customHeight="1">
      <c r="B21" s="743" t="s">
        <v>165</v>
      </c>
      <c r="C21" s="788"/>
      <c r="D21" s="399"/>
    </row>
    <row r="22" spans="2:4" ht="16.5" customHeight="1" thickBot="1">
      <c r="B22" s="789" t="s">
        <v>166</v>
      </c>
      <c r="C22" s="788"/>
      <c r="D22" s="399"/>
    </row>
    <row r="23" spans="2:8" ht="16.5" customHeight="1" thickTop="1">
      <c r="B23" s="736" t="s">
        <v>297</v>
      </c>
      <c r="C23" s="737"/>
      <c r="D23" s="738" t="str">
        <f>IF(SUM(D9:D22)=0," ",SUM(D9+D12+D16+D19+D20+D21+D22))</f>
        <v> </v>
      </c>
      <c r="H23" s="948"/>
    </row>
    <row r="24" spans="2:4" ht="34.5" customHeight="1">
      <c r="B24" s="1289" t="s">
        <v>106</v>
      </c>
      <c r="C24" s="1290"/>
      <c r="D24" s="1291"/>
    </row>
    <row r="25" spans="2:4" s="72" customFormat="1" ht="12.75">
      <c r="B25" s="120"/>
      <c r="C25" s="121"/>
      <c r="D25" s="121"/>
    </row>
    <row r="26" spans="2:9" ht="54" customHeight="1">
      <c r="B26" s="1262" t="str">
        <f>CONCATENATE("Fråga 39: Intäkter (tusentals kronor) för tillhandahållande av tv-tjänster till hushåll  [",Fotnoter!A114,"] i form av abonnemang på grundpaket [",Fotnoter!A115,"], tillvalspaket och tillvalskanaler [",Fotnoter!A116,"] och övriga intäkter från tv-tjänster under ",'Om detta formulär'!C6,":")</f>
        <v>Fråga 39: Intäkter (tusentals kronor) för tillhandahållande av tv-tjänster till hushåll  [108] i form av abonnemang på grundpaket [109], tillvalspaket och tillvalskanaler [110] och övriga intäkter från tv-tjänster under 2010:</v>
      </c>
      <c r="C26" s="1298"/>
      <c r="D26" s="1299"/>
      <c r="H26" s="72"/>
      <c r="I26" s="72"/>
    </row>
    <row r="27" spans="2:4" ht="41.25" customHeight="1">
      <c r="B27" s="723"/>
      <c r="C27" s="739" t="str">
        <f>CONCATENATE("Grundpaket [",Fotnoter!A115,"]")</f>
        <v>Grundpaket [109]</v>
      </c>
      <c r="D27" s="725" t="str">
        <f>CONCATENATE("Tillvalspaket och tillvalskanaler[",Fotnoter!A116,"]")</f>
        <v>Tillvalspaket och tillvalskanaler[110]</v>
      </c>
    </row>
    <row r="28" spans="2:4" ht="0.75" customHeight="1">
      <c r="B28" s="723"/>
      <c r="C28" s="739"/>
      <c r="D28" s="740"/>
    </row>
    <row r="29" spans="2:4" ht="17.25" customHeight="1">
      <c r="B29" s="727" t="str">
        <f>CONCATENATE("Analog tv i kabelnät[",Fotnoter!A117,"]:")</f>
        <v>Analog tv i kabelnät[111]:</v>
      </c>
      <c r="C29" s="866" t="str">
        <f>IF(SUM(C30:C31)=0," ",SUM(C30:C31))</f>
        <v> </v>
      </c>
      <c r="D29" s="867" t="str">
        <f>IF(SUM(D30:D31)=0," ",SUM(D30:D31))</f>
        <v> </v>
      </c>
    </row>
    <row r="30" spans="2:4" ht="17.25" customHeight="1">
      <c r="B30" s="523" t="str">
        <f>CONCATENATE("varav via avtal med fastighetsägare[",Fotnoter!A119,"]:")</f>
        <v>varav via avtal med fastighetsägare[113]:</v>
      </c>
      <c r="C30" s="793"/>
      <c r="D30" s="741"/>
    </row>
    <row r="31" spans="2:4" ht="17.25" customHeight="1">
      <c r="B31" s="745" t="s">
        <v>224</v>
      </c>
      <c r="C31" s="731"/>
      <c r="D31" s="741"/>
    </row>
    <row r="32" spans="2:4" ht="17.25" customHeight="1">
      <c r="B32" s="787" t="str">
        <f>CONCATENATE("Digital tv i kabelnät [",Fotnoter!A118,"]:")</f>
        <v>Digital tv i kabelnät [112]:</v>
      </c>
      <c r="C32" s="869" t="str">
        <f>IF(SUM(C33:C34)=0," ",SUM(C33:C34))</f>
        <v> </v>
      </c>
      <c r="D32" s="868" t="str">
        <f>IF(SUM(D33:D34)=0," ",SUM(D33:D34))</f>
        <v> </v>
      </c>
    </row>
    <row r="33" spans="2:4" ht="17.25" customHeight="1">
      <c r="B33" s="795" t="str">
        <f>CONCATENATE("varav via avtal med fastighetsägare[",Fotnoter!A119,"]:")</f>
        <v>varav via avtal med fastighetsägare[113]:</v>
      </c>
      <c r="C33" s="793"/>
      <c r="D33" s="741"/>
    </row>
    <row r="34" spans="2:4" ht="17.25" customHeight="1">
      <c r="B34" s="792" t="s">
        <v>369</v>
      </c>
      <c r="C34" s="731"/>
      <c r="D34" s="741"/>
    </row>
    <row r="35" spans="2:5" ht="17.25" customHeight="1">
      <c r="B35" s="732" t="str">
        <f>CONCATENATE("Iptv i fiber eller fiber- LAN [",Fotnoter!A120,"]:")</f>
        <v>Iptv i fiber eller fiber- LAN [114]:</v>
      </c>
      <c r="C35" s="869" t="str">
        <f>IF(SUM(C36:C37)=0," ",SUM(C36:C37))</f>
        <v> </v>
      </c>
      <c r="D35" s="868" t="str">
        <f>IF(SUM(D36:D37)=0," ",SUM(D36:D37))</f>
        <v> </v>
      </c>
      <c r="E35" s="744"/>
    </row>
    <row r="36" spans="2:4" ht="17.25" customHeight="1">
      <c r="B36" s="795" t="s">
        <v>298</v>
      </c>
      <c r="C36" s="786"/>
      <c r="D36" s="741"/>
    </row>
    <row r="37" spans="2:4" ht="17.25" customHeight="1">
      <c r="B37" s="745" t="s">
        <v>225</v>
      </c>
      <c r="C37" s="731"/>
      <c r="D37" s="741"/>
    </row>
    <row r="38" spans="2:4" ht="17.25" customHeight="1">
      <c r="B38" s="732" t="s">
        <v>336</v>
      </c>
      <c r="C38" s="731"/>
      <c r="D38" s="742"/>
    </row>
    <row r="39" spans="2:5" ht="17.25" customHeight="1">
      <c r="B39" s="743" t="s">
        <v>217</v>
      </c>
      <c r="C39" s="731"/>
      <c r="D39" s="731"/>
      <c r="E39" s="506"/>
    </row>
    <row r="40" spans="2:4" ht="17.25" customHeight="1">
      <c r="B40" s="734" t="s">
        <v>165</v>
      </c>
      <c r="C40" s="730"/>
      <c r="D40" s="791"/>
    </row>
    <row r="41" spans="2:4" ht="17.25" customHeight="1" thickBot="1">
      <c r="B41" s="794" t="s">
        <v>166</v>
      </c>
      <c r="C41" s="790"/>
      <c r="D41" s="735"/>
    </row>
    <row r="42" spans="2:4" ht="17.25" customHeight="1" thickTop="1">
      <c r="B42" s="413" t="s">
        <v>38</v>
      </c>
      <c r="C42" s="738" t="str">
        <f>IF(SUM(C29:C39)=0," ",SUM(C29+C32+C35+C38+C39+C40+C41))</f>
        <v> </v>
      </c>
      <c r="D42" s="738" t="str">
        <f>IF(SUM(D29:D39)=0," ",SUM(D29+D32+D35+D38+D39+D40+D41))</f>
        <v> </v>
      </c>
    </row>
    <row r="43" spans="2:4" ht="34.5" customHeight="1">
      <c r="B43" s="1289" t="s">
        <v>106</v>
      </c>
      <c r="C43" s="1290"/>
      <c r="D43" s="1291"/>
    </row>
    <row r="44" spans="2:4" s="72" customFormat="1" ht="12.75">
      <c r="B44" s="122"/>
      <c r="C44" s="123"/>
      <c r="D44" s="123"/>
    </row>
    <row r="45" spans="2:4" s="72" customFormat="1" ht="40.5" customHeight="1">
      <c r="B45" s="1295" t="s">
        <v>385</v>
      </c>
      <c r="C45" s="1296"/>
      <c r="D45" s="1297"/>
    </row>
    <row r="46" spans="2:4" s="72" customFormat="1" ht="12.75">
      <c r="B46" s="122"/>
      <c r="C46" s="123"/>
      <c r="D46" s="123"/>
    </row>
    <row r="47" spans="2:4" ht="60.75" customHeight="1">
      <c r="B47" s="1262" t="str">
        <f>CONCATENATE("Fråga 40: Antal hushåll som nås via agenter för programbolagen. Med agenter avses programagenturer som säljer tv-kanaler vidare till t.ex. nät- och fastighetsägare och kabel-tv-operatörer (SMATV). Sappa och Canal Digital har sådan verksamhet. ",'Om detta formulär'!C10,":")</f>
        <v>Fråga 40: Antal hushåll som nås via agenter för programbolagen. Med agenter avses programagenturer som säljer tv-kanaler vidare till t.ex. nät- och fastighetsägare och kabel-tv-operatörer (SMATV). Sappa och Canal Digital har sådan verksamhet. 31 dec 2010:</v>
      </c>
      <c r="C47" s="1285"/>
      <c r="D47" s="1286"/>
    </row>
    <row r="48" spans="2:4" ht="11.25" customHeight="1" thickBot="1">
      <c r="B48" s="723"/>
      <c r="C48" s="724"/>
      <c r="D48" s="725" t="s">
        <v>218</v>
      </c>
    </row>
    <row r="49" spans="2:4" ht="13.5" thickTop="1">
      <c r="B49" s="727" t="s">
        <v>219</v>
      </c>
      <c r="C49" s="728"/>
      <c r="D49" s="738" t="str">
        <f>IF(SUM(D50:D52)=0," ",SUM(D50:D52))</f>
        <v> </v>
      </c>
    </row>
    <row r="50" spans="2:4" ht="12.75">
      <c r="B50" s="1292" t="s">
        <v>220</v>
      </c>
      <c r="C50" s="1294"/>
      <c r="D50" s="730"/>
    </row>
    <row r="51" spans="2:4" ht="12.75" customHeight="1">
      <c r="B51" s="1292" t="s">
        <v>221</v>
      </c>
      <c r="C51" s="1294"/>
      <c r="D51" s="731"/>
    </row>
    <row r="52" spans="2:4" ht="12.75" customHeight="1">
      <c r="B52" s="1292" t="s">
        <v>222</v>
      </c>
      <c r="C52" s="1300"/>
      <c r="D52" s="731"/>
    </row>
    <row r="53" spans="2:4" ht="34.5" customHeight="1">
      <c r="B53" s="1289" t="s">
        <v>106</v>
      </c>
      <c r="C53" s="1290"/>
      <c r="D53" s="1291"/>
    </row>
    <row r="54" spans="2:4" s="72" customFormat="1" ht="12.75">
      <c r="B54" s="122"/>
      <c r="C54" s="123"/>
      <c r="D54" s="123"/>
    </row>
    <row r="55" spans="2:4" ht="34.5" customHeight="1">
      <c r="B55" s="1262" t="str">
        <f>CONCATENATE("Fråga 41: Intäkter [",Fotnoter!A121,"] (tusentals kronor) för agentverksamhet för tv-kanaler under ",'Om detta formulär'!C6,":")</f>
        <v>Fråga 41: Intäkter [115] (tusentals kronor) för agentverksamhet för tv-kanaler under 2010:</v>
      </c>
      <c r="C55" s="1285"/>
      <c r="D55" s="1286"/>
    </row>
    <row r="56" spans="2:4" ht="11.25" customHeight="1" thickBot="1">
      <c r="B56" s="723"/>
      <c r="C56" s="724"/>
      <c r="D56" s="725" t="s">
        <v>223</v>
      </c>
    </row>
    <row r="57" spans="2:4" ht="13.5" thickTop="1">
      <c r="B57" s="727" t="s">
        <v>219</v>
      </c>
      <c r="C57" s="728"/>
      <c r="D57" s="738" t="str">
        <f>IF(SUM(D58:D60)=0," ",SUM(D58:D60))</f>
        <v> </v>
      </c>
    </row>
    <row r="58" spans="2:4" ht="12.75">
      <c r="B58" s="1292" t="s">
        <v>220</v>
      </c>
      <c r="C58" s="1294"/>
      <c r="D58" s="730"/>
    </row>
    <row r="59" spans="2:4" ht="12.75" customHeight="1">
      <c r="B59" s="1292" t="s">
        <v>221</v>
      </c>
      <c r="C59" s="1294"/>
      <c r="D59" s="731"/>
    </row>
    <row r="60" spans="2:4" ht="12.75" customHeight="1">
      <c r="B60" s="1292" t="s">
        <v>222</v>
      </c>
      <c r="C60" s="1300"/>
      <c r="D60" s="731"/>
    </row>
    <row r="61" spans="2:4" ht="34.5" customHeight="1">
      <c r="B61" s="1289" t="s">
        <v>106</v>
      </c>
      <c r="C61" s="1290"/>
      <c r="D61" s="1291"/>
    </row>
  </sheetData>
  <sheetProtection/>
  <mergeCells count="25">
    <mergeCell ref="B61:D61"/>
    <mergeCell ref="B51:C51"/>
    <mergeCell ref="B52:C52"/>
    <mergeCell ref="B53:D53"/>
    <mergeCell ref="B55:D55"/>
    <mergeCell ref="B58:C58"/>
    <mergeCell ref="B59:C59"/>
    <mergeCell ref="B47:D47"/>
    <mergeCell ref="B50:C50"/>
    <mergeCell ref="B45:D45"/>
    <mergeCell ref="B26:D26"/>
    <mergeCell ref="B43:D43"/>
    <mergeCell ref="B60:C60"/>
    <mergeCell ref="B24:D24"/>
    <mergeCell ref="B11:C11"/>
    <mergeCell ref="B13:C13"/>
    <mergeCell ref="B14:C14"/>
    <mergeCell ref="B15:C15"/>
    <mergeCell ref="B17:C17"/>
    <mergeCell ref="B3:D3"/>
    <mergeCell ref="B4:D4"/>
    <mergeCell ref="B5:D5"/>
    <mergeCell ref="B7:D7"/>
    <mergeCell ref="B10:C10"/>
    <mergeCell ref="B18:C18"/>
  </mergeCells>
  <printOptions/>
  <pageMargins left="0.7874015748031497" right="0.8661417322834646" top="0.4724409448818898" bottom="0.4724409448818898" header="0.5118110236220472" footer="0.5118110236220472"/>
  <pageSetup fitToHeight="0" fitToWidth="1" horizontalDpi="600" verticalDpi="600" orientation="portrait" paperSize="9" r:id="rId2"/>
  <headerFooter alignWithMargins="0">
    <oddFooter>&amp;CSida &amp;P(&amp;N)</oddFooter>
  </headerFooter>
  <rowBreaks count="2" manualBreakCount="2">
    <brk id="25" max="255" man="1"/>
    <brk id="43" max="255" man="1"/>
  </rowBreaks>
  <drawing r:id="rId1"/>
</worksheet>
</file>

<file path=xl/worksheets/sheet11.xml><?xml version="1.0" encoding="utf-8"?>
<worksheet xmlns="http://schemas.openxmlformats.org/spreadsheetml/2006/main" xmlns:r="http://schemas.openxmlformats.org/officeDocument/2006/relationships">
  <sheetPr codeName="Blad8"/>
  <dimension ref="A1:O42"/>
  <sheetViews>
    <sheetView showGridLines="0" zoomScaleSheetLayoutView="75" zoomScalePageLayoutView="0" workbookViewId="0" topLeftCell="A1">
      <pane ySplit="4" topLeftCell="A14" activePane="bottomLeft" state="frozen"/>
      <selection pane="topLeft" activeCell="B4" sqref="B4:E4"/>
      <selection pane="bottomLeft" activeCell="G15" sqref="G15"/>
    </sheetView>
  </sheetViews>
  <sheetFormatPr defaultColWidth="9.140625" defaultRowHeight="12.75"/>
  <cols>
    <col min="1" max="1" width="21.421875" style="71" customWidth="1"/>
    <col min="2" max="2" width="54.8515625" style="71" customWidth="1"/>
    <col min="3" max="3" width="10.7109375" style="581" customWidth="1"/>
    <col min="4" max="4" width="10.57421875" style="581" customWidth="1"/>
    <col min="5" max="5" width="10.7109375" style="581" customWidth="1"/>
    <col min="6" max="6" width="1.8515625" style="71" customWidth="1"/>
    <col min="7" max="7" width="10.7109375" style="71" customWidth="1"/>
    <col min="8" max="9" width="9.140625" style="71" customWidth="1"/>
    <col min="10" max="10" width="8.57421875" style="71" customWidth="1"/>
    <col min="11" max="16384" width="9.140625" style="71" customWidth="1"/>
  </cols>
  <sheetData>
    <row r="1" spans="2:5" s="72" customFormat="1" ht="22.5" customHeight="1">
      <c r="B1" s="388"/>
      <c r="C1" s="526"/>
      <c r="D1" s="1268"/>
      <c r="E1" s="1268"/>
    </row>
    <row r="2" spans="2:5" s="72" customFormat="1" ht="17.25" customHeight="1" thickBot="1">
      <c r="B2" s="390"/>
      <c r="C2" s="527"/>
      <c r="D2" s="528" t="s">
        <v>43</v>
      </c>
      <c r="E2" s="526"/>
    </row>
    <row r="3" spans="2:5" s="72" customFormat="1" ht="29.25" customHeight="1" thickBot="1">
      <c r="B3" s="1269"/>
      <c r="C3" s="1270"/>
      <c r="D3" s="1270"/>
      <c r="E3" s="1271"/>
    </row>
    <row r="4" spans="1:15" s="72" customFormat="1" ht="18" customHeight="1" thickBot="1">
      <c r="A4" s="392"/>
      <c r="B4" s="1239" t="s">
        <v>107</v>
      </c>
      <c r="C4" s="1239"/>
      <c r="D4" s="1239"/>
      <c r="E4" s="1239"/>
      <c r="F4" s="392"/>
      <c r="G4" s="392"/>
      <c r="H4" s="392"/>
      <c r="I4" s="392"/>
      <c r="J4" s="392"/>
      <c r="K4" s="392"/>
      <c r="L4" s="392"/>
      <c r="M4" s="392"/>
      <c r="N4" s="392"/>
      <c r="O4" s="392"/>
    </row>
    <row r="5" spans="1:15" s="72" customFormat="1" ht="42" customHeight="1">
      <c r="A5" s="83"/>
      <c r="B5" s="1303" t="s">
        <v>164</v>
      </c>
      <c r="C5" s="1304"/>
      <c r="D5" s="1304"/>
      <c r="E5" s="1305"/>
      <c r="F5" s="83"/>
      <c r="G5" s="553"/>
      <c r="H5" s="83"/>
      <c r="I5" s="83"/>
      <c r="J5" s="83"/>
      <c r="K5" s="83"/>
      <c r="L5" s="83"/>
      <c r="M5" s="83"/>
      <c r="N5" s="83"/>
      <c r="O5" s="83"/>
    </row>
    <row r="6" spans="1:15" s="72" customFormat="1" ht="12.75">
      <c r="A6" s="83"/>
      <c r="B6" s="124"/>
      <c r="C6" s="746"/>
      <c r="D6" s="746"/>
      <c r="E6" s="746"/>
      <c r="F6" s="83"/>
      <c r="G6" s="553"/>
      <c r="H6" s="83"/>
      <c r="I6" s="83"/>
      <c r="J6" s="83"/>
      <c r="K6" s="83"/>
      <c r="L6" s="83"/>
      <c r="M6" s="83"/>
      <c r="N6" s="83"/>
      <c r="O6" s="83"/>
    </row>
    <row r="7" spans="2:5" ht="22.5" customHeight="1">
      <c r="B7" s="1262" t="str">
        <f>CONCATENATE("Fråga 42: Antal slutkunder med sampaketerade abonnemang [",Fotnoter!A122,"] ",'Om detta formulär'!C10,":")</f>
        <v>Fråga 42: Antal slutkunder med sampaketerade abonnemang [116] 31 dec 2010:</v>
      </c>
      <c r="C7" s="1263"/>
      <c r="D7" s="1263"/>
      <c r="E7" s="1264"/>
    </row>
    <row r="8" spans="2:5" ht="21" customHeight="1">
      <c r="B8" s="747"/>
      <c r="C8" s="748"/>
      <c r="D8" s="477" t="s">
        <v>136</v>
      </c>
      <c r="E8" s="478" t="s">
        <v>135</v>
      </c>
    </row>
    <row r="9" spans="2:5" ht="16.5" customHeight="1">
      <c r="B9" s="749" t="str">
        <f>CONCATENATE("Erbjuds sampaketerade abonnemang i samarbete med annan aktör?[",Fotnoter!A123,"]")</f>
        <v>Erbjuds sampaketerade abonnemang i samarbete med annan aktör?[117]</v>
      </c>
      <c r="C9" s="750"/>
      <c r="D9" s="751"/>
      <c r="E9" s="752"/>
    </row>
    <row r="10" spans="2:5" ht="18.75" customHeight="1">
      <c r="B10" s="396" t="s">
        <v>108</v>
      </c>
      <c r="C10" s="397" t="s">
        <v>31</v>
      </c>
      <c r="D10" s="397" t="s">
        <v>32</v>
      </c>
      <c r="E10" s="398" t="s">
        <v>33</v>
      </c>
    </row>
    <row r="11" spans="2:5" ht="16.5" customHeight="1">
      <c r="B11" s="396" t="s">
        <v>109</v>
      </c>
      <c r="C11" s="397"/>
      <c r="D11" s="397"/>
      <c r="E11" s="753"/>
    </row>
    <row r="12" spans="2:5" ht="16.5" customHeight="1">
      <c r="B12" s="754" t="s">
        <v>110</v>
      </c>
      <c r="C12" s="755"/>
      <c r="D12" s="756"/>
      <c r="E12" s="410" t="str">
        <f aca="true" t="shared" si="0" ref="E12:E18">IF(SUM(C12:D12)=0," ",SUM(C12:D12))</f>
        <v> </v>
      </c>
    </row>
    <row r="13" spans="2:5" ht="16.5" customHeight="1">
      <c r="B13" s="757" t="s">
        <v>111</v>
      </c>
      <c r="C13" s="758"/>
      <c r="D13" s="496"/>
      <c r="E13" s="401" t="str">
        <f t="shared" si="0"/>
        <v> </v>
      </c>
    </row>
    <row r="14" spans="2:5" ht="16.5" customHeight="1">
      <c r="B14" s="757" t="s">
        <v>112</v>
      </c>
      <c r="C14" s="498"/>
      <c r="D14" s="496"/>
      <c r="E14" s="401" t="str">
        <f t="shared" si="0"/>
        <v> </v>
      </c>
    </row>
    <row r="15" spans="2:5" ht="16.5" customHeight="1">
      <c r="B15" s="757" t="s">
        <v>342</v>
      </c>
      <c r="C15" s="759"/>
      <c r="D15" s="473"/>
      <c r="E15" s="760" t="str">
        <f>IF(SUM(C15:D15)=0," ",SUM(C15:D15))</f>
        <v> </v>
      </c>
    </row>
    <row r="16" spans="2:5" ht="16.5" customHeight="1">
      <c r="B16" s="757" t="s">
        <v>343</v>
      </c>
      <c r="C16" s="901"/>
      <c r="D16" s="473"/>
      <c r="E16" s="760" t="str">
        <f>IF(SUM(C16:D16)=0," ",SUM(C16:D16))</f>
        <v> </v>
      </c>
    </row>
    <row r="17" spans="2:5" ht="16.5" customHeight="1">
      <c r="B17" s="757" t="s">
        <v>113</v>
      </c>
      <c r="C17" s="761"/>
      <c r="D17" s="496"/>
      <c r="E17" s="401" t="str">
        <f t="shared" si="0"/>
        <v> </v>
      </c>
    </row>
    <row r="18" spans="2:5" ht="16.5" customHeight="1">
      <c r="B18" s="757" t="s">
        <v>114</v>
      </c>
      <c r="C18" s="759"/>
      <c r="D18" s="496"/>
      <c r="E18" s="401" t="str">
        <f t="shared" si="0"/>
        <v> </v>
      </c>
    </row>
    <row r="19" spans="1:5" ht="16.5" customHeight="1" thickBot="1">
      <c r="A19" s="762"/>
      <c r="B19" s="763" t="s">
        <v>115</v>
      </c>
      <c r="C19" s="463"/>
      <c r="D19" s="441"/>
      <c r="E19" s="450" t="str">
        <f>IF(SUM(C19:D19)=0," ",SUM(C19:D19))</f>
        <v> </v>
      </c>
    </row>
    <row r="20" spans="1:5" ht="16.5" customHeight="1" thickTop="1">
      <c r="A20" s="472"/>
      <c r="B20" s="764" t="s">
        <v>116</v>
      </c>
      <c r="C20" s="765" t="str">
        <f>IF(SUM(C12:C19)=0," ",SUM(C12:C19))</f>
        <v> </v>
      </c>
      <c r="D20" s="766" t="str">
        <f>IF(SUM(D12:D19)=0," ",SUM(D12:D19))</f>
        <v> </v>
      </c>
      <c r="E20" s="767" t="str">
        <f>IF(SUM(C20:D20)=0," ",SUM(C20:D20))</f>
        <v> </v>
      </c>
    </row>
    <row r="21" spans="2:5" ht="24" customHeight="1">
      <c r="B21" s="396" t="s">
        <v>117</v>
      </c>
      <c r="C21" s="571"/>
      <c r="D21" s="571"/>
      <c r="E21" s="398"/>
    </row>
    <row r="22" spans="2:5" ht="16.5" customHeight="1">
      <c r="B22" s="754" t="s">
        <v>118</v>
      </c>
      <c r="C22" s="755"/>
      <c r="D22" s="470"/>
      <c r="E22" s="410" t="str">
        <f aca="true" t="shared" si="1" ref="E22:E28">IF(SUM(C22:D22)=0," ",SUM(C22:D22))</f>
        <v> </v>
      </c>
    </row>
    <row r="23" spans="2:5" ht="16.5" customHeight="1">
      <c r="B23" s="757" t="s">
        <v>139</v>
      </c>
      <c r="C23" s="498"/>
      <c r="D23" s="496"/>
      <c r="E23" s="401" t="str">
        <f t="shared" si="1"/>
        <v> </v>
      </c>
    </row>
    <row r="24" spans="2:5" ht="16.5" customHeight="1">
      <c r="B24" s="757" t="s">
        <v>119</v>
      </c>
      <c r="C24" s="759"/>
      <c r="D24" s="496"/>
      <c r="E24" s="401" t="str">
        <f t="shared" si="1"/>
        <v> </v>
      </c>
    </row>
    <row r="25" spans="2:5" ht="16.5" customHeight="1">
      <c r="B25" s="757" t="s">
        <v>344</v>
      </c>
      <c r="C25" s="759"/>
      <c r="D25" s="496"/>
      <c r="E25" s="401" t="str">
        <f t="shared" si="1"/>
        <v> </v>
      </c>
    </row>
    <row r="26" spans="2:5" ht="16.5" customHeight="1">
      <c r="B26" s="757" t="s">
        <v>345</v>
      </c>
      <c r="C26" s="901"/>
      <c r="D26" s="473"/>
      <c r="E26" s="401" t="str">
        <f t="shared" si="1"/>
        <v> </v>
      </c>
    </row>
    <row r="27" spans="1:5" ht="16.5" customHeight="1" thickBot="1">
      <c r="A27" s="762"/>
      <c r="B27" s="763" t="s">
        <v>115</v>
      </c>
      <c r="C27" s="768"/>
      <c r="D27" s="769"/>
      <c r="E27" s="450" t="str">
        <f t="shared" si="1"/>
        <v> </v>
      </c>
    </row>
    <row r="28" spans="2:5" ht="16.5" customHeight="1" thickTop="1">
      <c r="B28" s="764" t="s">
        <v>346</v>
      </c>
      <c r="C28" s="770" t="str">
        <f>IF(SUM(C22:C27)=0," ",SUM(C22:C27))</f>
        <v> </v>
      </c>
      <c r="D28" s="771" t="str">
        <f>IF(SUM(D22:D27)=0," ",SUM(D22:D27))</f>
        <v> </v>
      </c>
      <c r="E28" s="767" t="str">
        <f t="shared" si="1"/>
        <v> </v>
      </c>
    </row>
    <row r="29" spans="2:5" ht="24" customHeight="1">
      <c r="B29" s="396" t="s">
        <v>347</v>
      </c>
      <c r="C29" s="397"/>
      <c r="D29" s="397"/>
      <c r="E29" s="398"/>
    </row>
    <row r="30" spans="2:5" ht="16.5" customHeight="1">
      <c r="B30" s="754" t="s">
        <v>120</v>
      </c>
      <c r="C30" s="755"/>
      <c r="D30" s="772"/>
      <c r="E30" s="471" t="str">
        <f>IF(SUM(C30:D30)=0," ",SUM(C30:D30))</f>
        <v> </v>
      </c>
    </row>
    <row r="31" spans="1:5" ht="16.5" customHeight="1" thickBot="1">
      <c r="A31" s="762"/>
      <c r="B31" s="773" t="s">
        <v>115</v>
      </c>
      <c r="C31" s="774"/>
      <c r="D31" s="775"/>
      <c r="E31" s="450" t="str">
        <f>IF(SUM(C31:D31)=0," ",SUM(C31:D31))</f>
        <v> </v>
      </c>
    </row>
    <row r="32" spans="2:5" ht="16.5" customHeight="1" thickTop="1">
      <c r="B32" s="776" t="s">
        <v>121</v>
      </c>
      <c r="C32" s="765" t="str">
        <f>IF(SUM(C30:C31)=0," ",SUM(C30:C31))</f>
        <v> </v>
      </c>
      <c r="D32" s="766" t="str">
        <f>IF(SUM(D30:D31)=0," ",SUM(D30:D31))</f>
        <v> </v>
      </c>
      <c r="E32" s="416" t="str">
        <f>IF(SUM(C32:D32)=0," ",SUM(C32:D32))</f>
        <v> </v>
      </c>
    </row>
    <row r="33" spans="2:5" ht="16.5" customHeight="1" thickBot="1">
      <c r="B33" s="777"/>
      <c r="C33" s="778"/>
      <c r="D33" s="779"/>
      <c r="E33" s="780"/>
    </row>
    <row r="34" spans="2:5" ht="16.5" customHeight="1" thickTop="1">
      <c r="B34" s="476" t="s">
        <v>122</v>
      </c>
      <c r="C34" s="765" t="str">
        <f>IF(SUM(C20,C28,C32)=0," ",SUM(C20,C28,C32))</f>
        <v> </v>
      </c>
      <c r="D34" s="781" t="str">
        <f>IF(SUM(D20,D28,D32)=0," ",SUM(D20,D28,D32))</f>
        <v> </v>
      </c>
      <c r="E34" s="416" t="str">
        <f>IF(SUM(C34:D34)=0," ",SUM(C34:D34))</f>
        <v> </v>
      </c>
    </row>
    <row r="35" spans="1:5" ht="48.75" customHeight="1">
      <c r="A35" s="554"/>
      <c r="B35" s="1301" t="s">
        <v>106</v>
      </c>
      <c r="C35" s="1273"/>
      <c r="D35" s="1273"/>
      <c r="E35" s="1302"/>
    </row>
    <row r="36" spans="3:5" ht="75" customHeight="1">
      <c r="C36" s="394"/>
      <c r="D36" s="71"/>
      <c r="E36" s="71"/>
    </row>
    <row r="37" spans="3:5" ht="60.75" customHeight="1">
      <c r="C37" s="394"/>
      <c r="D37" s="71"/>
      <c r="E37" s="71"/>
    </row>
    <row r="38" spans="3:5" ht="48" customHeight="1">
      <c r="C38" s="394"/>
      <c r="D38" s="71"/>
      <c r="E38" s="71"/>
    </row>
    <row r="39" spans="3:5" ht="12.75">
      <c r="C39" s="394"/>
      <c r="D39" s="71"/>
      <c r="E39" s="71"/>
    </row>
    <row r="40" spans="3:5" ht="12.75">
      <c r="C40" s="394"/>
      <c r="D40" s="71"/>
      <c r="E40" s="71"/>
    </row>
    <row r="41" spans="3:5" ht="12.75">
      <c r="C41" s="394"/>
      <c r="D41" s="71"/>
      <c r="E41" s="71"/>
    </row>
    <row r="42" spans="3:5" ht="12.75">
      <c r="C42" s="394"/>
      <c r="D42" s="71"/>
      <c r="E42" s="71"/>
    </row>
  </sheetData>
  <sheetProtection/>
  <mergeCells count="6">
    <mergeCell ref="B35:E35"/>
    <mergeCell ref="D1:E1"/>
    <mergeCell ref="B3:E3"/>
    <mergeCell ref="B4:E4"/>
    <mergeCell ref="B5:E5"/>
    <mergeCell ref="B7:E7"/>
  </mergeCells>
  <printOptions/>
  <pageMargins left="0.7874015748031497" right="0.7874015748031497" top="0.3937007874015748" bottom="0.35433070866141736" header="0.4330708661417323" footer="0.2362204724409449"/>
  <pageSetup horizontalDpi="600" verticalDpi="600" orientation="portrait" paperSize="9" r:id="rId2"/>
  <headerFooter alignWithMargins="0">
    <oddFooter>&amp;CSida &amp;P(&amp;N)</oddFooter>
  </headerFooter>
  <drawing r:id="rId1"/>
</worksheet>
</file>

<file path=xl/worksheets/sheet12.xml><?xml version="1.0" encoding="utf-8"?>
<worksheet xmlns="http://schemas.openxmlformats.org/spreadsheetml/2006/main" xmlns:r="http://schemas.openxmlformats.org/officeDocument/2006/relationships">
  <sheetPr codeName="Blad24">
    <pageSetUpPr fitToPage="1"/>
  </sheetPr>
  <dimension ref="A1:T57"/>
  <sheetViews>
    <sheetView showGridLines="0" zoomScaleSheetLayoutView="75" zoomScalePageLayoutView="0" workbookViewId="0" topLeftCell="A1">
      <pane ySplit="4" topLeftCell="A37" activePane="bottomLeft" state="frozen"/>
      <selection pane="topLeft" activeCell="B4" sqref="B4:E4"/>
      <selection pane="bottomLeft" activeCell="B44" sqref="B44:F44"/>
    </sheetView>
  </sheetViews>
  <sheetFormatPr defaultColWidth="9.140625" defaultRowHeight="12.75"/>
  <cols>
    <col min="1" max="1" width="21.421875" style="194" customWidth="1"/>
    <col min="2" max="2" width="49.57421875" style="194" customWidth="1"/>
    <col min="3" max="3" width="13.140625" style="235" customWidth="1"/>
    <col min="4" max="4" width="9.7109375" style="235" customWidth="1"/>
    <col min="5" max="5" width="12.140625" style="235" customWidth="1"/>
    <col min="6" max="6" width="9.7109375" style="235" customWidth="1"/>
    <col min="7" max="7" width="40.57421875" style="618" customWidth="1"/>
    <col min="8" max="8" width="8.28125" style="194" customWidth="1"/>
    <col min="9" max="12" width="4.7109375" style="194" customWidth="1"/>
    <col min="13" max="20" width="9.140625" style="194" customWidth="1"/>
    <col min="21" max="16384" width="9.140625" style="588" customWidth="1"/>
  </cols>
  <sheetData>
    <row r="1" spans="1:20" s="183" customFormat="1" ht="22.5" customHeight="1">
      <c r="A1" s="298"/>
      <c r="B1" s="299"/>
      <c r="C1" s="300"/>
      <c r="D1" s="300"/>
      <c r="E1" s="1194"/>
      <c r="F1" s="1194"/>
      <c r="G1" s="582"/>
      <c r="H1" s="301"/>
      <c r="I1" s="191"/>
      <c r="J1" s="191"/>
      <c r="K1" s="191"/>
      <c r="L1" s="191"/>
      <c r="M1" s="191"/>
      <c r="N1" s="191"/>
      <c r="O1" s="191"/>
      <c r="P1" s="191"/>
      <c r="Q1" s="191"/>
      <c r="R1" s="191"/>
      <c r="S1" s="191"/>
      <c r="T1" s="191"/>
    </row>
    <row r="2" spans="1:20" s="183" customFormat="1" ht="17.25" customHeight="1" thickBot="1">
      <c r="A2" s="298"/>
      <c r="B2" s="302"/>
      <c r="C2" s="303"/>
      <c r="D2" s="303" t="s">
        <v>43</v>
      </c>
      <c r="E2" s="304"/>
      <c r="F2" s="300"/>
      <c r="G2" s="582"/>
      <c r="H2" s="301"/>
      <c r="I2" s="191"/>
      <c r="J2" s="191"/>
      <c r="K2" s="191"/>
      <c r="L2" s="191"/>
      <c r="M2" s="191"/>
      <c r="N2" s="191"/>
      <c r="O2" s="191"/>
      <c r="P2" s="191"/>
      <c r="Q2" s="191"/>
      <c r="R2" s="191"/>
      <c r="S2" s="191"/>
      <c r="T2" s="191"/>
    </row>
    <row r="3" spans="1:20" s="183" customFormat="1" ht="29.25" customHeight="1" thickBot="1">
      <c r="A3" s="298"/>
      <c r="B3" s="1159"/>
      <c r="C3" s="1159"/>
      <c r="D3" s="1159"/>
      <c r="E3" s="1159"/>
      <c r="F3" s="1159"/>
      <c r="G3" s="582"/>
      <c r="H3" s="301"/>
      <c r="I3" s="191"/>
      <c r="J3" s="191"/>
      <c r="K3" s="191"/>
      <c r="L3" s="191"/>
      <c r="M3" s="191"/>
      <c r="N3" s="191"/>
      <c r="O3" s="191"/>
      <c r="P3" s="191"/>
      <c r="Q3" s="191"/>
      <c r="R3" s="191"/>
      <c r="S3" s="191"/>
      <c r="T3" s="191"/>
    </row>
    <row r="4" spans="1:20" s="183" customFormat="1" ht="16.5" thickBot="1">
      <c r="A4" s="305"/>
      <c r="B4" s="1306" t="s">
        <v>123</v>
      </c>
      <c r="C4" s="1306"/>
      <c r="D4" s="1306"/>
      <c r="E4" s="1306"/>
      <c r="F4" s="1306"/>
      <c r="G4" s="583"/>
      <c r="H4" s="306"/>
      <c r="I4" s="236"/>
      <c r="J4" s="236"/>
      <c r="K4" s="236"/>
      <c r="L4" s="236"/>
      <c r="M4" s="236"/>
      <c r="N4" s="236"/>
      <c r="O4" s="236"/>
      <c r="P4" s="236"/>
      <c r="Q4" s="236"/>
      <c r="R4" s="236"/>
      <c r="S4" s="236"/>
      <c r="T4" s="236"/>
    </row>
    <row r="5" spans="1:20" s="584" customFormat="1" ht="30.75" customHeight="1">
      <c r="A5" s="357"/>
      <c r="B5" s="1120" t="str">
        <f>CONCATENATE("Fråga 43: Intäkter (tusentals kronor) för kapacitets-förbindelser till grossistkunder[",Fotnoter!A79,"] i Sverige under ",'Om detta formulär'!C6," fördelat på längd:")</f>
        <v>Fråga 43: Intäkter (tusentals kronor) för kapacitets-förbindelser till grossistkunder[73] i Sverige under 2010 fördelat på längd:</v>
      </c>
      <c r="C5" s="1132"/>
      <c r="D5" s="1132"/>
      <c r="E5" s="1132"/>
      <c r="F5" s="1133"/>
      <c r="G5" s="1061"/>
      <c r="H5" s="194"/>
      <c r="I5" s="357"/>
      <c r="J5" s="357"/>
      <c r="K5" s="357"/>
      <c r="L5" s="357"/>
      <c r="M5" s="357"/>
      <c r="N5" s="357"/>
      <c r="O5" s="357"/>
      <c r="P5" s="357"/>
      <c r="Q5" s="357"/>
      <c r="R5" s="357"/>
      <c r="S5" s="357"/>
      <c r="T5" s="357"/>
    </row>
    <row r="6" spans="2:7" ht="12.75" customHeight="1">
      <c r="B6" s="256"/>
      <c r="C6" s="585"/>
      <c r="D6" s="586" t="s">
        <v>162</v>
      </c>
      <c r="E6" s="586" t="s">
        <v>161</v>
      </c>
      <c r="F6" s="587" t="s">
        <v>33</v>
      </c>
      <c r="G6" s="363"/>
    </row>
    <row r="7" spans="2:7" ht="25.5">
      <c r="B7" s="994" t="str">
        <f>CONCATENATE("Kapacitets-förbindelser inom Sverige med upp till och med 100 km förbindelselängd [",Fotnoter!A80,"] [",Fotnoter!A81,"]:")</f>
        <v>Kapacitets-förbindelser inom Sverige med upp till och med 100 km förbindelselängd [74] [75]:</v>
      </c>
      <c r="C7" s="589"/>
      <c r="D7" s="160"/>
      <c r="E7" s="590"/>
      <c r="F7" s="591" t="str">
        <f>IF(SUM(D7:E7)=0," ",SUM(D7:E7))</f>
        <v> </v>
      </c>
      <c r="G7" s="653"/>
    </row>
    <row r="8" spans="2:7" ht="12.75">
      <c r="B8" s="1310" t="s">
        <v>390</v>
      </c>
      <c r="C8" s="1313"/>
      <c r="D8" s="593"/>
      <c r="E8" s="594"/>
      <c r="F8" s="595" t="str">
        <f>IF(SUM(D8:E8)=0," ",SUM(D8:E8))</f>
        <v> </v>
      </c>
      <c r="G8" s="1033"/>
    </row>
    <row r="9" spans="2:7" ht="12.75">
      <c r="B9" s="1006" t="s">
        <v>392</v>
      </c>
      <c r="C9" s="993"/>
      <c r="D9" s="1000" t="str">
        <f>IF(SUM(D7:D8)=0," ",SUM(D7:D8))</f>
        <v> </v>
      </c>
      <c r="E9" s="1032" t="str">
        <f>IF(SUM(E7:E8)=0," ",SUM(E7:E8))</f>
        <v> </v>
      </c>
      <c r="F9" s="1032" t="str">
        <f>IF(SUM(F7:F8)=0," ",SUM(F7:F8))</f>
        <v> </v>
      </c>
      <c r="G9" s="363"/>
    </row>
    <row r="10" spans="2:7" ht="12.75">
      <c r="B10" s="996" t="str">
        <f>CONCATENATE("varav koncerninterna intäkter[",Fotnoter!A84,"]:")</f>
        <v>varav koncerninterna intäkter[78]:</v>
      </c>
      <c r="C10" s="592"/>
      <c r="D10" s="997"/>
      <c r="E10" s="592"/>
      <c r="F10" s="999" t="str">
        <f>IF(SUM(D10:E10)=0," ",SUM(D10:E10))</f>
        <v> </v>
      </c>
      <c r="G10" s="363"/>
    </row>
    <row r="11" spans="2:7" s="229" customFormat="1" ht="22.5" customHeight="1">
      <c r="B11" s="995"/>
      <c r="C11" s="596"/>
      <c r="D11" s="596"/>
      <c r="E11" s="596"/>
      <c r="F11" s="597"/>
      <c r="G11" s="378"/>
    </row>
    <row r="12" spans="1:20" s="584" customFormat="1" ht="35.25" customHeight="1">
      <c r="A12" s="357"/>
      <c r="B12" s="1120" t="str">
        <f>CONCATENATE("Fråga 44: Antal installerade kapacitets-förbindelser till grossistkunder[",Fotnoter!A79,"] i Sverige den ",'Om detta formulär'!C10,":")</f>
        <v>Fråga 44: Antal installerade kapacitets-förbindelser till grossistkunder[73] i Sverige den 31 dec 2010:</v>
      </c>
      <c r="C12" s="1132"/>
      <c r="D12" s="1132"/>
      <c r="E12" s="1132"/>
      <c r="F12" s="1133"/>
      <c r="G12" s="1033"/>
      <c r="H12" s="357"/>
      <c r="I12" s="357"/>
      <c r="J12" s="357"/>
      <c r="K12" s="357"/>
      <c r="L12" s="357"/>
      <c r="M12" s="357"/>
      <c r="N12" s="357"/>
      <c r="O12" s="357"/>
      <c r="P12" s="357"/>
      <c r="Q12" s="357"/>
      <c r="R12" s="357"/>
      <c r="S12" s="357"/>
      <c r="T12" s="357"/>
    </row>
    <row r="13" spans="2:7" ht="12.75">
      <c r="B13" s="598"/>
      <c r="C13" s="585"/>
      <c r="D13" s="586" t="s">
        <v>162</v>
      </c>
      <c r="E13" s="586" t="s">
        <v>161</v>
      </c>
      <c r="F13" s="599" t="s">
        <v>33</v>
      </c>
      <c r="G13" s="363"/>
    </row>
    <row r="14" spans="1:20" s="1042" customFormat="1" ht="25.5">
      <c r="A14" s="233"/>
      <c r="B14" s="1043" t="str">
        <f>CONCATENATE("Kapacitets-förbindelser inom Sverige med upp till och med 100 km förbindelselängd [",Fotnoter!A80,"] [",Fotnoter!A81,"]:")</f>
        <v>Kapacitets-förbindelser inom Sverige med upp till och med 100 km förbindelselängd [74] [75]:</v>
      </c>
      <c r="C14" s="1057"/>
      <c r="D14" s="1058"/>
      <c r="E14" s="1059"/>
      <c r="F14" s="1060" t="str">
        <f>IF(SUM(D14:E14)=0," ",SUM(C14:E14))</f>
        <v> </v>
      </c>
      <c r="G14" s="653"/>
      <c r="H14" s="233"/>
      <c r="I14" s="233"/>
      <c r="J14" s="233"/>
      <c r="K14" s="233"/>
      <c r="L14" s="233"/>
      <c r="M14" s="233"/>
      <c r="N14" s="233"/>
      <c r="O14" s="233"/>
      <c r="P14" s="233"/>
      <c r="Q14" s="233"/>
      <c r="R14" s="233"/>
      <c r="S14" s="233"/>
      <c r="T14" s="233"/>
    </row>
    <row r="15" spans="2:7" ht="16.5" customHeight="1">
      <c r="B15" s="1001" t="s">
        <v>393</v>
      </c>
      <c r="C15" s="600"/>
      <c r="D15" s="593"/>
      <c r="E15" s="594"/>
      <c r="F15" s="595" t="str">
        <f>IF(SUM(C15:E15)=0," ",SUM(D15:E15))</f>
        <v> </v>
      </c>
      <c r="G15" s="363"/>
    </row>
    <row r="16" spans="2:7" ht="16.5" customHeight="1">
      <c r="B16" s="1005" t="s">
        <v>391</v>
      </c>
      <c r="C16" s="600"/>
      <c r="D16" s="1032" t="str">
        <f>IF(SUM(D14:D15)=0," ",SUM(D14:D15))</f>
        <v> </v>
      </c>
      <c r="E16" s="1032" t="str">
        <f>IF(SUM(E14:E15)=0," ",SUM(E14:E15))</f>
        <v> </v>
      </c>
      <c r="F16" s="1032" t="str">
        <f>IF(SUM(F14:F15)=0," ",SUM(F14:F15))</f>
        <v> </v>
      </c>
      <c r="G16" s="363"/>
    </row>
    <row r="17" spans="2:7" ht="12.75">
      <c r="B17" s="1004" t="s">
        <v>404</v>
      </c>
      <c r="C17" s="600"/>
      <c r="D17" s="998"/>
      <c r="E17" s="997"/>
      <c r="F17" s="999" t="str">
        <f>IF(SUM(C17:E17)=0," ",SUM(D17:E17))</f>
        <v> </v>
      </c>
      <c r="G17" s="363"/>
    </row>
    <row r="18" spans="2:7" ht="16.5" customHeight="1">
      <c r="B18" s="1002"/>
      <c r="C18" s="600"/>
      <c r="D18" s="592"/>
      <c r="E18" s="592"/>
      <c r="F18" s="1003"/>
      <c r="G18" s="363"/>
    </row>
    <row r="19" spans="2:8" s="194" customFormat="1" ht="33.75" customHeight="1">
      <c r="B19" s="1120" t="str">
        <f>CONCATENATE("Fråga 45: Intäkter (tusentals kronor) för svart fiber-förbindelser[",Fotnoter!A83,"] och annan oförädlad kapacitetsförbindelse till grossistkunder [",Fotnoter!A79,"] inom Sverige under ",'Om detta formulär'!C6,":")</f>
        <v>Fråga 45: Intäkter (tusentals kronor) för svart fiber-förbindelser[77] och annan oförädlad kapacitetsförbindelse till grossistkunder [73] inom Sverige under 2010:</v>
      </c>
      <c r="C19" s="1132"/>
      <c r="D19" s="1132"/>
      <c r="E19" s="1132"/>
      <c r="F19" s="1133"/>
      <c r="G19" s="363"/>
      <c r="H19" s="357"/>
    </row>
    <row r="20" spans="2:8" s="194" customFormat="1" ht="12.75">
      <c r="B20" s="601"/>
      <c r="C20" s="141"/>
      <c r="D20" s="141" t="s">
        <v>43</v>
      </c>
      <c r="E20" s="602"/>
      <c r="F20" s="142" t="s">
        <v>33</v>
      </c>
      <c r="G20" s="363"/>
      <c r="H20" s="357"/>
    </row>
    <row r="21" spans="2:8" s="233" customFormat="1" ht="30.75" customHeight="1">
      <c r="B21" s="1307" t="s">
        <v>418</v>
      </c>
      <c r="C21" s="1308"/>
      <c r="D21" s="1308"/>
      <c r="E21" s="1309"/>
      <c r="F21" s="1012"/>
      <c r="G21" s="1007"/>
      <c r="H21" s="1008"/>
    </row>
    <row r="22" spans="2:8" s="194" customFormat="1" ht="27" customHeight="1">
      <c r="B22" s="1307" t="s">
        <v>409</v>
      </c>
      <c r="C22" s="1198"/>
      <c r="D22" s="1198"/>
      <c r="E22" s="1280"/>
      <c r="F22" s="605"/>
      <c r="G22" s="363"/>
      <c r="H22" s="357"/>
    </row>
    <row r="23" spans="1:8" s="2" customFormat="1" ht="16.5" customHeight="1">
      <c r="A23" s="194"/>
      <c r="B23" s="1013" t="s">
        <v>394</v>
      </c>
      <c r="C23" s="1010"/>
      <c r="D23" s="1009"/>
      <c r="E23" s="1011"/>
      <c r="F23" s="814"/>
      <c r="G23" s="803"/>
      <c r="H23" s="824"/>
    </row>
    <row r="24" spans="1:8" s="2" customFormat="1" ht="12.75">
      <c r="A24" s="194"/>
      <c r="B24" s="1314" t="s">
        <v>410</v>
      </c>
      <c r="C24" s="1315"/>
      <c r="D24" s="1315"/>
      <c r="E24" s="1313"/>
      <c r="F24" s="1015" t="str">
        <f>IF(SUM(F21:F23)=0," ",SUM(F21:F23))</f>
        <v> </v>
      </c>
      <c r="G24" s="803"/>
      <c r="H24" s="824"/>
    </row>
    <row r="25" spans="1:8" s="2" customFormat="1" ht="12.75">
      <c r="A25" s="194"/>
      <c r="B25" s="1316" t="str">
        <f>CONCATENATE("      varav koncerninterna intäkter[",Fotnoter!A84,"]:")</f>
        <v>      varav koncerninterna intäkter[78]:</v>
      </c>
      <c r="C25" s="1317"/>
      <c r="D25" s="1317"/>
      <c r="E25" s="1318"/>
      <c r="F25" s="1014"/>
      <c r="G25" s="803"/>
      <c r="H25" s="824"/>
    </row>
    <row r="26" spans="1:8" s="2" customFormat="1" ht="12.75">
      <c r="A26" s="194"/>
      <c r="B26" s="1319" t="str">
        <f>CONCATENATE("      varav intäkter från offentligt ägd verksamhet[",Fotnoter!A85,"]:")</f>
        <v>      varav intäkter från offentligt ägd verksamhet[79]:</v>
      </c>
      <c r="C26" s="1315"/>
      <c r="D26" s="1315"/>
      <c r="E26" s="1313"/>
      <c r="F26" s="818"/>
      <c r="G26" s="803"/>
      <c r="H26" s="824"/>
    </row>
    <row r="27" spans="2:7" s="194" customFormat="1" ht="12.75">
      <c r="B27" s="1019" t="s">
        <v>396</v>
      </c>
      <c r="C27" s="1016"/>
      <c r="D27" s="1017"/>
      <c r="E27" s="1018"/>
      <c r="F27" s="1029"/>
      <c r="G27" s="357"/>
    </row>
    <row r="28" spans="2:7" s="194" customFormat="1" ht="12.75">
      <c r="B28" s="1320" t="s">
        <v>397</v>
      </c>
      <c r="C28" s="1321"/>
      <c r="D28" s="1321"/>
      <c r="E28" s="1322"/>
      <c r="F28" s="853"/>
      <c r="G28" s="357"/>
    </row>
    <row r="29" spans="1:8" s="2" customFormat="1" ht="12.75">
      <c r="A29" s="194"/>
      <c r="B29" s="1326" t="s">
        <v>395</v>
      </c>
      <c r="C29" s="1327"/>
      <c r="D29" s="1327"/>
      <c r="E29" s="1328"/>
      <c r="F29" s="1020" t="str">
        <f>IF(SUM(F27:F28)=0," ",SUM(F27:F28))</f>
        <v> </v>
      </c>
      <c r="G29" s="803"/>
      <c r="H29" s="824"/>
    </row>
    <row r="30" spans="2:7" s="194" customFormat="1" ht="12.75">
      <c r="B30" s="1319" t="str">
        <f>CONCATENATE("      varav koncerninterna intäkter[",Fotnoter!A84,"]:")</f>
        <v>      varav koncerninterna intäkter[78]:</v>
      </c>
      <c r="C30" s="1329"/>
      <c r="D30" s="1329"/>
      <c r="E30" s="1330"/>
      <c r="F30" s="1021"/>
      <c r="G30" s="608"/>
    </row>
    <row r="31" spans="2:7" s="194" customFormat="1" ht="12.75">
      <c r="B31" s="1319" t="str">
        <f>CONCATENATE("      varav intäkter från offentligt ägd verksamhet[",Fotnoter!A85,"]:")</f>
        <v>      varav intäkter från offentligt ägd verksamhet[79]:</v>
      </c>
      <c r="C31" s="1315"/>
      <c r="D31" s="1315"/>
      <c r="E31" s="1313"/>
      <c r="F31" s="1021"/>
      <c r="G31" s="608"/>
    </row>
    <row r="32" spans="2:7" s="194" customFormat="1" ht="19.5" customHeight="1">
      <c r="B32" s="606"/>
      <c r="C32" s="151"/>
      <c r="D32" s="607"/>
      <c r="E32" s="314"/>
      <c r="F32" s="314"/>
      <c r="G32" s="608"/>
    </row>
    <row r="33" spans="2:7" ht="33" customHeight="1">
      <c r="B33" s="1120" t="str">
        <f>CONCATENATE("Fråga 46: Antal svart fiber-förbindelser [",Fotnoter!A83,"] och annan oförädlad kapacitetsförbindelse till grossistkunder [",Fotnoter!A79,"] inom Sverige den ",'Om detta formulär'!C10,":")</f>
        <v>Fråga 46: Antal svart fiber-förbindelser [77] och annan oförädlad kapacitetsförbindelse till grossistkunder [73] inom Sverige den 31 dec 2010:</v>
      </c>
      <c r="C33" s="1132"/>
      <c r="D33" s="1132"/>
      <c r="E33" s="1132"/>
      <c r="F33" s="1331"/>
      <c r="G33" s="363"/>
    </row>
    <row r="34" spans="2:7" ht="15.75">
      <c r="B34" s="620"/>
      <c r="C34" s="1025"/>
      <c r="D34" s="1025"/>
      <c r="E34" s="1025"/>
      <c r="F34" s="1026" t="s">
        <v>33</v>
      </c>
      <c r="G34" s="363"/>
    </row>
    <row r="35" spans="2:7" ht="28.5" customHeight="1">
      <c r="B35" s="1310" t="s">
        <v>417</v>
      </c>
      <c r="C35" s="1311"/>
      <c r="D35" s="1311"/>
      <c r="E35" s="1312"/>
      <c r="F35" s="1022"/>
      <c r="G35" s="363"/>
    </row>
    <row r="36" spans="2:7" ht="26.25" customHeight="1">
      <c r="B36" s="1307" t="s">
        <v>411</v>
      </c>
      <c r="C36" s="1308"/>
      <c r="D36" s="1308"/>
      <c r="E36" s="1309"/>
      <c r="F36" s="1024"/>
      <c r="G36" s="1023"/>
    </row>
    <row r="37" spans="2:7" ht="16.5" customHeight="1">
      <c r="B37" s="1336" t="s">
        <v>394</v>
      </c>
      <c r="C37" s="1308"/>
      <c r="D37" s="1308"/>
      <c r="E37" s="1309"/>
      <c r="F37" s="610"/>
      <c r="G37" s="363"/>
    </row>
    <row r="38" spans="2:7" ht="12.75">
      <c r="B38" s="1343" t="s">
        <v>398</v>
      </c>
      <c r="C38" s="1341"/>
      <c r="D38" s="1341"/>
      <c r="E38" s="1342"/>
      <c r="F38" s="1031" t="str">
        <f>IF(SUM(F35:F37)=0," ",SUM(F35:F37))</f>
        <v> </v>
      </c>
      <c r="G38" s="363"/>
    </row>
    <row r="39" spans="2:7" ht="12.75">
      <c r="B39" s="1046" t="s">
        <v>413</v>
      </c>
      <c r="C39" s="1044"/>
      <c r="D39" s="1044"/>
      <c r="E39" s="1045"/>
      <c r="F39" s="610"/>
      <c r="G39" s="653"/>
    </row>
    <row r="40" spans="1:7" s="229" customFormat="1" ht="12.75">
      <c r="A40" s="194"/>
      <c r="B40" s="1344" t="s">
        <v>399</v>
      </c>
      <c r="C40" s="1345"/>
      <c r="D40" s="1345"/>
      <c r="E40" s="1346"/>
      <c r="F40" s="1028"/>
      <c r="G40" s="1027"/>
    </row>
    <row r="41" spans="1:7" s="229" customFormat="1" ht="12.75">
      <c r="A41" s="194"/>
      <c r="B41" s="1347" t="s">
        <v>397</v>
      </c>
      <c r="C41" s="1308"/>
      <c r="D41" s="1308"/>
      <c r="E41" s="1309"/>
      <c r="F41" s="1028"/>
      <c r="G41" s="1027"/>
    </row>
    <row r="42" spans="1:7" s="229" customFormat="1" ht="16.5" customHeight="1">
      <c r="A42" s="194"/>
      <c r="B42" s="1340" t="s">
        <v>407</v>
      </c>
      <c r="C42" s="1341"/>
      <c r="D42" s="1341"/>
      <c r="E42" s="1342"/>
      <c r="F42" s="1031" t="str">
        <f>IF(SUM(F40:F41)=0," ",SUM(F40:F41))</f>
        <v> </v>
      </c>
      <c r="G42" s="1027"/>
    </row>
    <row r="43" spans="1:7" s="229" customFormat="1" ht="66" customHeight="1">
      <c r="A43" s="194"/>
      <c r="B43" s="1066"/>
      <c r="C43" s="1067"/>
      <c r="D43" s="1068"/>
      <c r="E43" s="1069"/>
      <c r="F43" s="1069"/>
      <c r="G43" s="378"/>
    </row>
    <row r="44" spans="2:7" ht="30.75" customHeight="1">
      <c r="B44" s="1120" t="str">
        <f>CONCATENATE("Fråga 47: Intäkter (tusentals kronor) för våglängds-förbindelser [",Fotnoter!A86,"] till grossistkunder i Sverige under ",'Om detta formulär'!C6,"  fördelat på längd :")</f>
        <v>Fråga 47: Intäkter (tusentals kronor) för våglängds-förbindelser [80] till grossistkunder i Sverige under 2010  fördelat på längd :</v>
      </c>
      <c r="C44" s="1132"/>
      <c r="D44" s="1132"/>
      <c r="E44" s="1132"/>
      <c r="F44" s="1133"/>
      <c r="G44" s="363"/>
    </row>
    <row r="45" spans="2:6" ht="15.75" customHeight="1">
      <c r="B45" s="598"/>
      <c r="C45" s="617"/>
      <c r="D45" s="617" t="s">
        <v>43</v>
      </c>
      <c r="E45" s="141"/>
      <c r="F45" s="142" t="s">
        <v>33</v>
      </c>
    </row>
    <row r="46" spans="2:7" ht="15.75" customHeight="1">
      <c r="B46" s="1323" t="str">
        <f>CONCATENATE("Våglängds-förbindelser inom Sverige med upp till och med 100 km förbindelselängd [",Fotnoter!A82,"]:")</f>
        <v>Våglängds-förbindelser inom Sverige med upp till och med 100 km förbindelselängd [76]:</v>
      </c>
      <c r="C46" s="1324"/>
      <c r="D46" s="1324"/>
      <c r="E46" s="1325"/>
      <c r="F46" s="1030"/>
      <c r="G46" s="653"/>
    </row>
    <row r="47" spans="2:6" ht="15.75" customHeight="1">
      <c r="B47" s="1323" t="s">
        <v>400</v>
      </c>
      <c r="C47" s="1324"/>
      <c r="D47" s="1324"/>
      <c r="E47" s="1325"/>
      <c r="F47" s="1030"/>
    </row>
    <row r="48" spans="2:6" ht="16.5" customHeight="1">
      <c r="B48" s="1332" t="s">
        <v>412</v>
      </c>
      <c r="C48" s="1333"/>
      <c r="D48" s="1333"/>
      <c r="E48" s="1334"/>
      <c r="F48" s="1039" t="str">
        <f>IF(SUM(F46:F47)=0," ",SUM(F46:F47))</f>
        <v> </v>
      </c>
    </row>
    <row r="49" spans="2:7" ht="16.5" customHeight="1">
      <c r="B49" s="1038" t="str">
        <f>CONCATENATE("varav koncerninterna intäkter[",Fotnoter!A84,"]:")</f>
        <v>varav koncerninterna intäkter[78]:</v>
      </c>
      <c r="C49" s="612"/>
      <c r="D49" s="614"/>
      <c r="E49" s="630"/>
      <c r="F49" s="1040"/>
      <c r="G49" s="363"/>
    </row>
    <row r="50" spans="1:20" ht="16.5" customHeight="1">
      <c r="A50" s="194"/>
      <c r="B50" s="1036" t="str">
        <f>CONCATENATE("varav intäkter från offentligt ägd verksamhet[",Fotnoter!A85,"]:")</f>
        <v>varav intäkter från offentligt ägd verksamhet[79]:</v>
      </c>
      <c r="C50" s="1037"/>
      <c r="D50" s="1009"/>
      <c r="E50" s="1011"/>
      <c r="F50" s="828"/>
      <c r="G50" s="803"/>
      <c r="H50" s="2"/>
      <c r="I50" s="2"/>
      <c r="J50" s="2"/>
      <c r="K50" s="2"/>
      <c r="L50" s="2"/>
      <c r="M50" s="2"/>
      <c r="N50" s="2"/>
      <c r="O50" s="2"/>
      <c r="P50" s="2"/>
      <c r="Q50" s="2"/>
      <c r="R50" s="2"/>
      <c r="S50" s="2"/>
      <c r="T50" s="2"/>
    </row>
    <row r="51" spans="1:7" s="229" customFormat="1" ht="16.5" customHeight="1">
      <c r="A51" s="194"/>
      <c r="B51" s="606"/>
      <c r="C51" s="151"/>
      <c r="D51" s="607"/>
      <c r="E51" s="314"/>
      <c r="F51" s="314"/>
      <c r="G51" s="619"/>
    </row>
    <row r="52" spans="2:6" ht="33" customHeight="1">
      <c r="B52" s="1120" t="str">
        <f>CONCATENATE("Fråga 48: Antal installerade våglängds-förbindelser [",Fotnoter!A86,"] till grossistkunder i Sverige den ",'Om detta formulär'!C10,":")</f>
        <v>Fråga 48: Antal installerade våglängds-förbindelser [80] till grossistkunder i Sverige den 31 dec 2010:</v>
      </c>
      <c r="C52" s="1132"/>
      <c r="D52" s="1132"/>
      <c r="E52" s="1132"/>
      <c r="F52" s="1133"/>
    </row>
    <row r="53" spans="2:6" ht="30" customHeight="1">
      <c r="B53" s="620"/>
      <c r="C53" s="621"/>
      <c r="D53" s="621"/>
      <c r="E53" s="621"/>
      <c r="F53" s="622" t="s">
        <v>402</v>
      </c>
    </row>
    <row r="54" spans="2:7" ht="16.5" customHeight="1">
      <c r="B54" s="1335" t="str">
        <f>CONCATENATE("Våglängds-förbindelser inom Sverige med upp till och med 100 km förbindelselängd [",Fotnoter!A82,"]:")</f>
        <v>Våglängds-förbindelser inom Sverige med upp till och med 100 km förbindelselängd [76]:</v>
      </c>
      <c r="C54" s="1198"/>
      <c r="D54" s="1198"/>
      <c r="E54" s="1280"/>
      <c r="F54" s="610"/>
      <c r="G54" s="653"/>
    </row>
    <row r="55" spans="2:7" ht="16.5" customHeight="1">
      <c r="B55" s="1335" t="s">
        <v>400</v>
      </c>
      <c r="C55" s="1198"/>
      <c r="D55" s="1198"/>
      <c r="E55" s="1280"/>
      <c r="F55" s="610"/>
      <c r="G55" s="363"/>
    </row>
    <row r="56" spans="2:7" ht="16.5" customHeight="1">
      <c r="B56" s="1332" t="s">
        <v>403</v>
      </c>
      <c r="C56" s="1333"/>
      <c r="D56" s="1333"/>
      <c r="E56" s="1334"/>
      <c r="F56" s="1031" t="str">
        <f>IF(SUM(F54:F55)=0," ",SUM(F54:F55))</f>
        <v> </v>
      </c>
      <c r="G56" s="363"/>
    </row>
    <row r="57" spans="2:7" ht="16.5" customHeight="1">
      <c r="B57" s="1337" t="s">
        <v>404</v>
      </c>
      <c r="C57" s="1338"/>
      <c r="D57" s="1338"/>
      <c r="E57" s="1339"/>
      <c r="F57" s="610"/>
      <c r="G57" s="363"/>
    </row>
  </sheetData>
  <sheetProtection/>
  <mergeCells count="33">
    <mergeCell ref="B57:E57"/>
    <mergeCell ref="B54:E54"/>
    <mergeCell ref="B52:F52"/>
    <mergeCell ref="B42:E42"/>
    <mergeCell ref="B46:E46"/>
    <mergeCell ref="B38:E38"/>
    <mergeCell ref="B40:E40"/>
    <mergeCell ref="B41:E41"/>
    <mergeCell ref="B44:F44"/>
    <mergeCell ref="B48:E48"/>
    <mergeCell ref="B47:E47"/>
    <mergeCell ref="B29:E29"/>
    <mergeCell ref="B30:E30"/>
    <mergeCell ref="B31:E31"/>
    <mergeCell ref="B33:F33"/>
    <mergeCell ref="B56:E56"/>
    <mergeCell ref="B55:E55"/>
    <mergeCell ref="B37:E37"/>
    <mergeCell ref="B36:E36"/>
    <mergeCell ref="B22:E22"/>
    <mergeCell ref="B35:E35"/>
    <mergeCell ref="B19:F19"/>
    <mergeCell ref="B8:C8"/>
    <mergeCell ref="B24:E24"/>
    <mergeCell ref="B25:E25"/>
    <mergeCell ref="B26:E26"/>
    <mergeCell ref="B28:E28"/>
    <mergeCell ref="E1:F1"/>
    <mergeCell ref="B3:F3"/>
    <mergeCell ref="B4:F4"/>
    <mergeCell ref="B5:F5"/>
    <mergeCell ref="B12:F12"/>
    <mergeCell ref="B21:E21"/>
  </mergeCells>
  <printOptions/>
  <pageMargins left="0.7874015748031497" right="0.31496062992125984" top="0.15748031496062992" bottom="0.15748031496062992" header="0.15748031496062992" footer="0.15748031496062992"/>
  <pageSetup fitToHeight="0" fitToWidth="1" horizontalDpi="600" verticalDpi="600" orientation="portrait" paperSize="9" scale="97" r:id="rId2"/>
  <headerFooter alignWithMargins="0">
    <oddFooter>&amp;CSida &amp;P(&amp;N)</oddFooter>
  </headerFooter>
  <drawing r:id="rId1"/>
</worksheet>
</file>

<file path=xl/worksheets/sheet13.xml><?xml version="1.0" encoding="utf-8"?>
<worksheet xmlns="http://schemas.openxmlformats.org/spreadsheetml/2006/main" xmlns:r="http://schemas.openxmlformats.org/officeDocument/2006/relationships">
  <sheetPr codeName="Blad25">
    <pageSetUpPr fitToPage="1"/>
  </sheetPr>
  <dimension ref="A1:T27"/>
  <sheetViews>
    <sheetView showGridLines="0" zoomScaleSheetLayoutView="75" zoomScalePageLayoutView="0" workbookViewId="0" topLeftCell="A1">
      <pane ySplit="4" topLeftCell="A17" activePane="bottomLeft" state="frozen"/>
      <selection pane="topLeft" activeCell="B4" sqref="B4:E4"/>
      <selection pane="bottomLeft" activeCell="G11" sqref="G11"/>
    </sheetView>
  </sheetViews>
  <sheetFormatPr defaultColWidth="9.140625" defaultRowHeight="12.75"/>
  <cols>
    <col min="1" max="1" width="21.421875" style="194" customWidth="1"/>
    <col min="2" max="2" width="50.00390625" style="194" customWidth="1"/>
    <col min="3" max="5" width="9.7109375" style="235" customWidth="1"/>
    <col min="6" max="6" width="12.57421875" style="235" customWidth="1"/>
    <col min="7" max="7" width="40.57421875" style="618" customWidth="1"/>
    <col min="8" max="8" width="8.28125" style="194" customWidth="1"/>
    <col min="9" max="12" width="4.7109375" style="194" customWidth="1"/>
    <col min="13" max="20" width="9.140625" style="194" customWidth="1"/>
    <col min="21" max="16384" width="9.140625" style="588" customWidth="1"/>
  </cols>
  <sheetData>
    <row r="1" spans="1:20" s="183" customFormat="1" ht="22.5" customHeight="1">
      <c r="A1" s="298"/>
      <c r="B1" s="299"/>
      <c r="C1" s="300"/>
      <c r="D1" s="300"/>
      <c r="E1" s="300"/>
      <c r="F1" s="623"/>
      <c r="G1" s="582"/>
      <c r="H1" s="301"/>
      <c r="I1" s="191"/>
      <c r="J1" s="191"/>
      <c r="K1" s="191"/>
      <c r="L1" s="191"/>
      <c r="M1" s="191"/>
      <c r="N1" s="191"/>
      <c r="O1" s="191"/>
      <c r="P1" s="191"/>
      <c r="Q1" s="191"/>
      <c r="R1" s="191"/>
      <c r="S1" s="191"/>
      <c r="T1" s="191"/>
    </row>
    <row r="2" spans="1:20" s="183" customFormat="1" ht="17.25" customHeight="1" thickBot="1">
      <c r="A2" s="298"/>
      <c r="B2" s="302"/>
      <c r="C2" s="303"/>
      <c r="D2" s="303" t="s">
        <v>43</v>
      </c>
      <c r="E2" s="303"/>
      <c r="F2" s="304"/>
      <c r="G2" s="582"/>
      <c r="H2" s="301"/>
      <c r="I2" s="191"/>
      <c r="J2" s="191"/>
      <c r="K2" s="191"/>
      <c r="L2" s="191"/>
      <c r="M2" s="191"/>
      <c r="N2" s="191"/>
      <c r="O2" s="191"/>
      <c r="P2" s="191"/>
      <c r="Q2" s="191"/>
      <c r="R2" s="191"/>
      <c r="S2" s="191"/>
      <c r="T2" s="191"/>
    </row>
    <row r="3" spans="1:20" s="183" customFormat="1" ht="29.25" customHeight="1" thickBot="1">
      <c r="A3" s="298"/>
      <c r="B3" s="1159"/>
      <c r="C3" s="1159"/>
      <c r="D3" s="1159"/>
      <c r="E3" s="1159"/>
      <c r="F3" s="1159"/>
      <c r="G3" s="582"/>
      <c r="H3" s="301"/>
      <c r="I3" s="191"/>
      <c r="J3" s="191"/>
      <c r="K3" s="191"/>
      <c r="L3" s="191"/>
      <c r="M3" s="191"/>
      <c r="N3" s="191"/>
      <c r="O3" s="191"/>
      <c r="P3" s="191"/>
      <c r="Q3" s="191"/>
      <c r="R3" s="191"/>
      <c r="S3" s="191"/>
      <c r="T3" s="191"/>
    </row>
    <row r="4" spans="1:20" s="183" customFormat="1" ht="17.25" customHeight="1" thickBot="1">
      <c r="A4" s="305"/>
      <c r="B4" s="1177" t="s">
        <v>56</v>
      </c>
      <c r="C4" s="1177"/>
      <c r="D4" s="1177"/>
      <c r="E4" s="1177"/>
      <c r="F4" s="1177"/>
      <c r="G4" s="583"/>
      <c r="H4" s="306"/>
      <c r="I4" s="236"/>
      <c r="J4" s="236"/>
      <c r="K4" s="236"/>
      <c r="L4" s="236"/>
      <c r="M4" s="236"/>
      <c r="N4" s="236"/>
      <c r="O4" s="236"/>
      <c r="P4" s="236"/>
      <c r="Q4" s="236"/>
      <c r="R4" s="236"/>
      <c r="S4" s="236"/>
      <c r="T4" s="236"/>
    </row>
    <row r="5" spans="1:20" s="624" customFormat="1" ht="40.5" customHeight="1">
      <c r="A5" s="194"/>
      <c r="B5" s="1120" t="str">
        <f>CONCATENATE("Fråga 49:  Intäkter (tusentals kronor) från nätverkstjänster till slutkunder[",Fotnoter!A87,"] i Sverige under ",'Om detta formulär'!C6,":")</f>
        <v>Fråga 49:  Intäkter (tusentals kronor) från nätverkstjänster till slutkunder[81] i Sverige under 2010:</v>
      </c>
      <c r="C5" s="1132"/>
      <c r="D5" s="1132"/>
      <c r="E5" s="1132"/>
      <c r="F5" s="1133"/>
      <c r="G5" s="363"/>
      <c r="H5" s="194"/>
      <c r="I5" s="194"/>
      <c r="J5" s="194"/>
      <c r="K5" s="194"/>
      <c r="L5" s="194"/>
      <c r="M5" s="194"/>
      <c r="N5" s="194"/>
      <c r="O5" s="194"/>
      <c r="P5" s="194"/>
      <c r="Q5" s="194"/>
      <c r="R5" s="194"/>
      <c r="S5" s="194"/>
      <c r="T5" s="194"/>
    </row>
    <row r="6" spans="1:20" s="624" customFormat="1" ht="15.75">
      <c r="A6" s="194"/>
      <c r="B6" s="625"/>
      <c r="C6" s="626"/>
      <c r="D6" s="626"/>
      <c r="E6" s="626"/>
      <c r="F6" s="627" t="s">
        <v>33</v>
      </c>
      <c r="G6" s="363"/>
      <c r="H6" s="194"/>
      <c r="I6" s="194"/>
      <c r="J6" s="194"/>
      <c r="K6" s="194"/>
      <c r="L6" s="194"/>
      <c r="M6" s="194"/>
      <c r="N6" s="194"/>
      <c r="O6" s="194"/>
      <c r="P6" s="194"/>
      <c r="Q6" s="194"/>
      <c r="R6" s="194"/>
      <c r="S6" s="194"/>
      <c r="T6" s="194"/>
    </row>
    <row r="7" spans="2:20" ht="16.5" customHeight="1">
      <c r="B7" s="628" t="str">
        <f>CONCATENATE("Förbindelsekapacitet till slutkund[",Fotnoter!A88,"]:")</f>
        <v>Förbindelsekapacitet till slutkund[82]:</v>
      </c>
      <c r="C7" s="629"/>
      <c r="D7" s="629"/>
      <c r="E7" s="630"/>
      <c r="F7" s="373"/>
      <c r="G7" s="294"/>
      <c r="T7" s="588"/>
    </row>
    <row r="8" spans="1:20" s="624" customFormat="1" ht="16.5" customHeight="1">
      <c r="A8" s="252"/>
      <c r="B8" s="631" t="str">
        <f>CONCATENATE("Frame[",Fotnoter!A89,"]:")</f>
        <v>Frame[83]:</v>
      </c>
      <c r="C8" s="632"/>
      <c r="D8" s="632"/>
      <c r="E8" s="633"/>
      <c r="F8" s="334"/>
      <c r="G8" s="363"/>
      <c r="H8" s="634"/>
      <c r="I8" s="194"/>
      <c r="J8" s="194"/>
      <c r="K8" s="194"/>
      <c r="L8" s="194"/>
      <c r="M8" s="194"/>
      <c r="N8" s="194"/>
      <c r="O8" s="194"/>
      <c r="P8" s="194"/>
      <c r="Q8" s="194"/>
      <c r="R8" s="194"/>
      <c r="S8" s="194"/>
      <c r="T8" s="194"/>
    </row>
    <row r="9" spans="1:20" s="624" customFormat="1" ht="16.5" customHeight="1">
      <c r="A9" s="194"/>
      <c r="B9" s="856" t="str">
        <f>CONCATENATE("IP-VPN[",Fotnoter!A90,"]:")</f>
        <v>IP-VPN[84]:</v>
      </c>
      <c r="C9" s="603"/>
      <c r="D9" s="603"/>
      <c r="E9" s="635"/>
      <c r="F9" s="331"/>
      <c r="G9" s="363"/>
      <c r="H9" s="634"/>
      <c r="I9" s="194"/>
      <c r="J9" s="194"/>
      <c r="K9" s="194"/>
      <c r="L9" s="194"/>
      <c r="M9" s="194"/>
      <c r="N9" s="194"/>
      <c r="O9" s="194"/>
      <c r="P9" s="194"/>
      <c r="Q9" s="194"/>
      <c r="R9" s="194"/>
      <c r="S9" s="194"/>
      <c r="T9" s="194"/>
    </row>
    <row r="10" spans="1:20" s="624" customFormat="1" ht="16.5" customHeight="1">
      <c r="A10" s="194"/>
      <c r="B10" s="333" t="s">
        <v>24</v>
      </c>
      <c r="C10" s="603"/>
      <c r="D10" s="603"/>
      <c r="E10" s="635"/>
      <c r="F10" s="331"/>
      <c r="G10" s="363"/>
      <c r="H10" s="634"/>
      <c r="I10" s="194"/>
      <c r="J10" s="194"/>
      <c r="K10" s="194"/>
      <c r="L10" s="194"/>
      <c r="M10" s="194"/>
      <c r="N10" s="194"/>
      <c r="O10" s="194"/>
      <c r="P10" s="194"/>
      <c r="Q10" s="194"/>
      <c r="R10" s="194"/>
      <c r="S10" s="194"/>
      <c r="T10" s="194"/>
    </row>
    <row r="11" spans="1:20" s="624" customFormat="1" ht="16.5" customHeight="1">
      <c r="A11" s="252"/>
      <c r="B11" s="1041" t="s">
        <v>408</v>
      </c>
      <c r="C11" s="603"/>
      <c r="D11" s="603"/>
      <c r="E11" s="635"/>
      <c r="F11" s="604"/>
      <c r="G11" s="294"/>
      <c r="H11" s="634"/>
      <c r="I11" s="194"/>
      <c r="J11" s="194"/>
      <c r="K11" s="194"/>
      <c r="L11" s="194"/>
      <c r="M11" s="194"/>
      <c r="N11" s="194"/>
      <c r="O11" s="194"/>
      <c r="P11" s="194"/>
      <c r="Q11" s="194"/>
      <c r="R11" s="194"/>
      <c r="S11" s="194"/>
      <c r="T11" s="194"/>
    </row>
    <row r="12" spans="1:20" s="624" customFormat="1" ht="16.5" customHeight="1" thickBot="1">
      <c r="A12" s="194"/>
      <c r="B12" s="636" t="str">
        <f>CONCATENATE("Våglängder till slutkund[",Fotnoter!A86,"]:")</f>
        <v>Våglängder till slutkund[80]:</v>
      </c>
      <c r="C12" s="632"/>
      <c r="D12" s="632"/>
      <c r="E12" s="633"/>
      <c r="F12" s="605"/>
      <c r="G12" s="363"/>
      <c r="H12" s="634"/>
      <c r="I12" s="194"/>
      <c r="J12" s="194"/>
      <c r="K12" s="194"/>
      <c r="L12" s="194"/>
      <c r="M12" s="194"/>
      <c r="N12" s="194"/>
      <c r="O12" s="194"/>
      <c r="P12" s="194"/>
      <c r="Q12" s="194"/>
      <c r="R12" s="194"/>
      <c r="S12" s="194"/>
      <c r="T12" s="194"/>
    </row>
    <row r="13" spans="1:20" s="624" customFormat="1" ht="16.5" customHeight="1" thickTop="1">
      <c r="A13" s="194"/>
      <c r="B13" s="637" t="s">
        <v>38</v>
      </c>
      <c r="C13" s="638"/>
      <c r="D13" s="639"/>
      <c r="E13" s="640"/>
      <c r="F13" s="641" t="str">
        <f>IF(SUM(F8,F9,F7,F10,F11,F12)=0," ",SUM(F8,F9,F7,F10,F11,F12))</f>
        <v> </v>
      </c>
      <c r="G13" s="363"/>
      <c r="H13" s="634"/>
      <c r="I13" s="194"/>
      <c r="J13" s="194"/>
      <c r="K13" s="194"/>
      <c r="L13" s="194"/>
      <c r="M13" s="194"/>
      <c r="N13" s="194"/>
      <c r="O13" s="194"/>
      <c r="P13" s="194"/>
      <c r="Q13" s="194"/>
      <c r="R13" s="194"/>
      <c r="S13" s="194"/>
      <c r="T13" s="194"/>
    </row>
    <row r="14" spans="2:8" s="229" customFormat="1" ht="16.5" customHeight="1">
      <c r="B14" s="642"/>
      <c r="C14" s="119"/>
      <c r="D14" s="616"/>
      <c r="E14" s="616"/>
      <c r="F14" s="643"/>
      <c r="G14" s="378"/>
      <c r="H14" s="644"/>
    </row>
    <row r="15" spans="1:20" s="624" customFormat="1" ht="29.25" customHeight="1">
      <c r="A15" s="194"/>
      <c r="B15" s="1120" t="str">
        <f>CONCATENATE("Fråga 50:  Antal nationella installerade portar/uthyrda förbindelser till slutkund[",Fotnoter!A87,"] ",'Om detta formulär'!C10,":")</f>
        <v>Fråga 50:  Antal nationella installerade portar/uthyrda förbindelser till slutkund[81] 31 dec 2010:</v>
      </c>
      <c r="C15" s="1132"/>
      <c r="D15" s="1132"/>
      <c r="E15" s="1132"/>
      <c r="F15" s="1133"/>
      <c r="G15" s="363"/>
      <c r="H15" s="194"/>
      <c r="I15" s="194"/>
      <c r="J15" s="194"/>
      <c r="K15" s="194"/>
      <c r="L15" s="194"/>
      <c r="M15" s="194"/>
      <c r="N15" s="194"/>
      <c r="O15" s="194"/>
      <c r="P15" s="194"/>
      <c r="Q15" s="194"/>
      <c r="R15" s="194"/>
      <c r="S15" s="194"/>
      <c r="T15" s="194"/>
    </row>
    <row r="16" spans="1:20" s="624" customFormat="1" ht="15.75">
      <c r="A16" s="252"/>
      <c r="B16" s="645"/>
      <c r="C16" s="626"/>
      <c r="D16" s="626"/>
      <c r="E16" s="626"/>
      <c r="F16" s="80" t="s">
        <v>33</v>
      </c>
      <c r="G16" s="363"/>
      <c r="H16" s="194"/>
      <c r="I16" s="194"/>
      <c r="J16" s="194"/>
      <c r="K16" s="194"/>
      <c r="L16" s="194"/>
      <c r="M16" s="194"/>
      <c r="N16" s="194"/>
      <c r="O16" s="194"/>
      <c r="P16" s="194"/>
      <c r="Q16" s="194"/>
      <c r="R16" s="194"/>
      <c r="S16" s="194"/>
      <c r="T16" s="194"/>
    </row>
    <row r="17" spans="1:20" s="624" customFormat="1" ht="4.5" customHeight="1">
      <c r="A17" s="252"/>
      <c r="B17" s="367"/>
      <c r="C17" s="361"/>
      <c r="D17" s="361"/>
      <c r="E17" s="361"/>
      <c r="F17" s="646"/>
      <c r="G17" s="363"/>
      <c r="H17" s="194"/>
      <c r="I17" s="194"/>
      <c r="J17" s="194"/>
      <c r="K17" s="194"/>
      <c r="L17" s="194"/>
      <c r="M17" s="194"/>
      <c r="N17" s="194"/>
      <c r="O17" s="194"/>
      <c r="P17" s="194"/>
      <c r="Q17" s="194"/>
      <c r="R17" s="194"/>
      <c r="S17" s="194"/>
      <c r="T17" s="194"/>
    </row>
    <row r="18" spans="1:20" s="624" customFormat="1" ht="16.5" customHeight="1">
      <c r="A18" s="252"/>
      <c r="B18" s="854" t="str">
        <f>CONCATENATE("Antal nationella uthyrda förbindelser till slutkund[",Fotnoter!A87,"]:")</f>
        <v>Antal nationella uthyrda förbindelser till slutkund[81]:</v>
      </c>
      <c r="C18" s="855"/>
      <c r="D18" s="855"/>
      <c r="E18" s="855"/>
      <c r="F18" s="859"/>
      <c r="G18" s="647"/>
      <c r="H18" s="634"/>
      <c r="I18" s="194"/>
      <c r="J18" s="194"/>
      <c r="K18" s="194"/>
      <c r="L18" s="194"/>
      <c r="M18" s="194"/>
      <c r="N18" s="194"/>
      <c r="O18" s="194"/>
      <c r="P18" s="194"/>
      <c r="Q18" s="194"/>
      <c r="R18" s="194"/>
      <c r="S18" s="194"/>
      <c r="T18" s="194"/>
    </row>
    <row r="19" spans="1:20" s="624" customFormat="1" ht="16.5" customHeight="1">
      <c r="A19" s="252"/>
      <c r="B19" s="856" t="str">
        <f>CONCATENATE("Frame (antal portar)[",Fotnoter!A91,"]:")</f>
        <v>Frame (antal portar)[85]:</v>
      </c>
      <c r="C19" s="603"/>
      <c r="D19" s="603"/>
      <c r="E19" s="603"/>
      <c r="F19" s="860"/>
      <c r="G19" s="248"/>
      <c r="H19" s="634"/>
      <c r="I19" s="194"/>
      <c r="J19" s="194"/>
      <c r="K19" s="194"/>
      <c r="L19" s="194"/>
      <c r="M19" s="194"/>
      <c r="N19" s="194"/>
      <c r="O19" s="194"/>
      <c r="P19" s="194"/>
      <c r="Q19" s="194"/>
      <c r="R19" s="194"/>
      <c r="S19" s="194"/>
      <c r="T19" s="194"/>
    </row>
    <row r="20" spans="1:20" s="624" customFormat="1" ht="17.25" customHeight="1">
      <c r="A20" s="252"/>
      <c r="B20" s="856" t="str">
        <f>CONCATENATE("IP-VPN (antal portar)[",Fotnoter!A91,"]:")</f>
        <v>IP-VPN (antal portar)[85]:</v>
      </c>
      <c r="C20" s="603"/>
      <c r="D20" s="603"/>
      <c r="E20" s="603"/>
      <c r="F20" s="860"/>
      <c r="G20" s="248"/>
      <c r="H20" s="634"/>
      <c r="I20" s="194"/>
      <c r="J20" s="194"/>
      <c r="K20" s="194"/>
      <c r="L20" s="194"/>
      <c r="M20" s="194"/>
      <c r="N20" s="194"/>
      <c r="O20" s="194"/>
      <c r="P20" s="194"/>
      <c r="Q20" s="194"/>
      <c r="R20" s="194"/>
      <c r="S20" s="194"/>
      <c r="T20" s="194"/>
    </row>
    <row r="21" spans="1:20" s="624" customFormat="1" ht="16.5" customHeight="1" thickBot="1">
      <c r="A21" s="252"/>
      <c r="B21" s="857" t="s">
        <v>71</v>
      </c>
      <c r="C21" s="858"/>
      <c r="D21" s="858"/>
      <c r="E21" s="858"/>
      <c r="F21" s="338"/>
      <c r="G21" s="248"/>
      <c r="H21" s="634"/>
      <c r="I21" s="194"/>
      <c r="J21" s="194"/>
      <c r="K21" s="194"/>
      <c r="L21" s="194"/>
      <c r="M21" s="194"/>
      <c r="N21" s="194"/>
      <c r="O21" s="194"/>
      <c r="P21" s="194"/>
      <c r="Q21" s="194"/>
      <c r="R21" s="194"/>
      <c r="S21" s="194"/>
      <c r="T21" s="194"/>
    </row>
    <row r="22" spans="1:20" s="624" customFormat="1" ht="16.5" customHeight="1" thickTop="1">
      <c r="A22" s="252"/>
      <c r="B22" s="367" t="s">
        <v>39</v>
      </c>
      <c r="C22" s="639"/>
      <c r="D22" s="639"/>
      <c r="E22" s="640"/>
      <c r="F22" s="641" t="str">
        <f>IF(SUM(F19,F21,F20,F18)=0," ",SUM(F19,F21,F20,F18))</f>
        <v> </v>
      </c>
      <c r="G22" s="648"/>
      <c r="H22" s="634"/>
      <c r="I22" s="194"/>
      <c r="J22" s="194"/>
      <c r="K22" s="194"/>
      <c r="L22" s="194"/>
      <c r="M22" s="194"/>
      <c r="N22" s="194"/>
      <c r="O22" s="194"/>
      <c r="P22" s="194"/>
      <c r="Q22" s="194"/>
      <c r="R22" s="194"/>
      <c r="S22" s="194"/>
      <c r="T22" s="194"/>
    </row>
    <row r="23" spans="1:8" s="653" customFormat="1" ht="16.5" customHeight="1">
      <c r="A23" s="649"/>
      <c r="B23" s="102"/>
      <c r="C23" s="650"/>
      <c r="D23" s="650"/>
      <c r="E23" s="650"/>
      <c r="F23" s="377"/>
      <c r="G23" s="651"/>
      <c r="H23" s="652"/>
    </row>
    <row r="24" spans="2:7" ht="33.75" customHeight="1">
      <c r="B24" s="1120" t="str">
        <f>CONCATENATE("Fråga 51: Antal slutkunder[",Fotnoter!A87,"] som köper svart fiber och/eller våglängdsprodukter[",Fotnoter!A86,"] ",'Om detta formulär'!C10,":")</f>
        <v>Fråga 51: Antal slutkunder[81] som köper svart fiber och/eller våglängdsprodukter[80] 31 dec 2010:</v>
      </c>
      <c r="C24" s="1132"/>
      <c r="D24" s="1132"/>
      <c r="E24" s="1132"/>
      <c r="F24" s="1133"/>
      <c r="G24" s="294"/>
    </row>
    <row r="25" spans="2:7" ht="16.5" customHeight="1">
      <c r="B25" s="620"/>
      <c r="C25" s="621"/>
      <c r="D25" s="621"/>
      <c r="E25" s="621"/>
      <c r="F25" s="258" t="s">
        <v>163</v>
      </c>
      <c r="G25" s="363"/>
    </row>
    <row r="26" spans="1:7" ht="15" customHeight="1">
      <c r="A26" s="195"/>
      <c r="B26" s="609" t="str">
        <f>CONCATENATE("Hur många slutkunder köper svart fiber från er baserat på det fibernät ni äger?:")</f>
        <v>Hur många slutkunder köper svart fiber från er baserat på det fibernät ni äger?:</v>
      </c>
      <c r="C26" s="613"/>
      <c r="D26" s="614"/>
      <c r="E26" s="615"/>
      <c r="F26" s="610"/>
      <c r="G26" s="648"/>
    </row>
    <row r="27" spans="2:6" ht="16.5" customHeight="1">
      <c r="B27" s="609" t="str">
        <f>CONCATENATE("Hur många slutkunder köper våglängdsprodukter från er?:")</f>
        <v>Hur många slutkunder köper våglängdsprodukter från er?:</v>
      </c>
      <c r="C27" s="613"/>
      <c r="D27" s="614"/>
      <c r="E27" s="615"/>
      <c r="F27" s="610"/>
    </row>
  </sheetData>
  <sheetProtection/>
  <mergeCells count="5">
    <mergeCell ref="B24:F24"/>
    <mergeCell ref="B15:F15"/>
    <mergeCell ref="B3:F3"/>
    <mergeCell ref="B4:F4"/>
    <mergeCell ref="B5:F5"/>
  </mergeCells>
  <printOptions/>
  <pageMargins left="0.7874015748031497" right="0.7874015748031497" top="0.3937007874015748" bottom="0.35433070866141736" header="0.4330708661417323" footer="0.2362204724409449"/>
  <pageSetup fitToHeight="0" fitToWidth="1" horizontalDpi="600" verticalDpi="600" orientation="portrait" paperSize="9" scale="94" r:id="rId2"/>
  <headerFooter alignWithMargins="0">
    <oddFooter>&amp;CSida &amp;P(&amp;N)</oddFooter>
  </headerFooter>
  <drawing r:id="rId1"/>
</worksheet>
</file>

<file path=xl/worksheets/sheet14.xml><?xml version="1.0" encoding="utf-8"?>
<worksheet xmlns="http://schemas.openxmlformats.org/spreadsheetml/2006/main" xmlns:r="http://schemas.openxmlformats.org/officeDocument/2006/relationships">
  <sheetPr codeName="Blad26">
    <pageSetUpPr fitToPage="1"/>
  </sheetPr>
  <dimension ref="A1:S92"/>
  <sheetViews>
    <sheetView zoomScaleSheetLayoutView="75" zoomScalePageLayoutView="0" workbookViewId="0" topLeftCell="A1">
      <pane ySplit="3" topLeftCell="A4" activePane="bottomLeft" state="frozen"/>
      <selection pane="topLeft" activeCell="B4" sqref="B4:E4"/>
      <selection pane="bottomLeft" activeCell="D86" sqref="D86"/>
    </sheetView>
  </sheetViews>
  <sheetFormatPr defaultColWidth="9.140625" defaultRowHeight="12.75"/>
  <cols>
    <col min="1" max="1" width="21.421875" style="194" customWidth="1"/>
    <col min="2" max="2" width="50.28125" style="194" customWidth="1"/>
    <col min="3" max="3" width="12.8515625" style="235" customWidth="1"/>
    <col min="4" max="4" width="12.7109375" style="235" customWidth="1"/>
    <col min="5" max="5" width="14.8515625" style="235" customWidth="1"/>
    <col min="6" max="6" width="12.7109375" style="235" customWidth="1"/>
    <col min="7" max="10" width="4.7109375" style="194" customWidth="1"/>
    <col min="11" max="18" width="9.140625" style="194" customWidth="1"/>
    <col min="19" max="16384" width="9.140625" style="588" customWidth="1"/>
  </cols>
  <sheetData>
    <row r="1" spans="1:18" s="183" customFormat="1" ht="22.5" customHeight="1">
      <c r="A1" s="298"/>
      <c r="B1" s="299"/>
      <c r="C1" s="300"/>
      <c r="D1" s="300"/>
      <c r="E1" s="1194"/>
      <c r="F1" s="1194"/>
      <c r="G1" s="191"/>
      <c r="H1" s="191"/>
      <c r="I1" s="191"/>
      <c r="J1" s="191"/>
      <c r="K1" s="191"/>
      <c r="L1" s="191"/>
      <c r="M1" s="191"/>
      <c r="N1" s="191"/>
      <c r="O1" s="191"/>
      <c r="P1" s="191"/>
      <c r="Q1" s="191"/>
      <c r="R1" s="191"/>
    </row>
    <row r="2" spans="1:18" s="183" customFormat="1" ht="17.25" customHeight="1" thickBot="1">
      <c r="A2" s="298"/>
      <c r="B2" s="302"/>
      <c r="C2" s="303"/>
      <c r="D2" s="303" t="s">
        <v>43</v>
      </c>
      <c r="E2" s="304"/>
      <c r="F2" s="300"/>
      <c r="G2" s="191"/>
      <c r="H2" s="191"/>
      <c r="I2" s="191"/>
      <c r="J2" s="191"/>
      <c r="K2" s="191"/>
      <c r="L2" s="191"/>
      <c r="M2" s="191"/>
      <c r="N2" s="191"/>
      <c r="O2" s="191"/>
      <c r="P2" s="191"/>
      <c r="Q2" s="191"/>
      <c r="R2" s="191"/>
    </row>
    <row r="3" spans="1:18" s="183" customFormat="1" ht="29.25" customHeight="1" thickBot="1">
      <c r="A3" s="649"/>
      <c r="B3" s="1159"/>
      <c r="C3" s="1159"/>
      <c r="D3" s="1159"/>
      <c r="E3" s="1159"/>
      <c r="F3" s="1159"/>
      <c r="G3" s="191"/>
      <c r="H3" s="191"/>
      <c r="I3" s="191"/>
      <c r="J3" s="191"/>
      <c r="K3" s="191"/>
      <c r="L3" s="191"/>
      <c r="M3" s="191"/>
      <c r="N3" s="191"/>
      <c r="O3" s="191"/>
      <c r="P3" s="191"/>
      <c r="Q3" s="191"/>
      <c r="R3" s="191"/>
    </row>
    <row r="4" spans="2:6" s="236" customFormat="1" ht="18" customHeight="1" thickBot="1">
      <c r="B4" s="1361" t="s">
        <v>81</v>
      </c>
      <c r="C4" s="1361"/>
      <c r="D4" s="1361"/>
      <c r="E4" s="1361"/>
      <c r="F4" s="1361"/>
    </row>
    <row r="5" spans="1:18" s="624" customFormat="1" ht="27" customHeight="1">
      <c r="A5" s="194"/>
      <c r="B5" s="1362" t="s">
        <v>386</v>
      </c>
      <c r="C5" s="1363"/>
      <c r="D5" s="1363"/>
      <c r="E5" s="1363"/>
      <c r="F5" s="1364"/>
      <c r="G5" s="194"/>
      <c r="H5" s="194"/>
      <c r="I5" s="194"/>
      <c r="J5" s="194"/>
      <c r="K5" s="194"/>
      <c r="L5" s="194"/>
      <c r="M5" s="194"/>
      <c r="N5" s="194"/>
      <c r="O5" s="194"/>
      <c r="P5" s="194"/>
      <c r="Q5" s="194"/>
      <c r="R5" s="194"/>
    </row>
    <row r="6" spans="1:18" s="624" customFormat="1" ht="228.75" customHeight="1">
      <c r="A6" s="194"/>
      <c r="B6" s="1362"/>
      <c r="C6" s="1368"/>
      <c r="D6" s="1368"/>
      <c r="E6" s="1368"/>
      <c r="F6" s="1369"/>
      <c r="G6" s="194"/>
      <c r="H6" s="194"/>
      <c r="I6" s="194"/>
      <c r="J6" s="194"/>
      <c r="K6" s="194"/>
      <c r="L6" s="194"/>
      <c r="M6" s="194"/>
      <c r="N6" s="194"/>
      <c r="O6" s="194"/>
      <c r="P6" s="194"/>
      <c r="Q6" s="194"/>
      <c r="R6" s="194"/>
    </row>
    <row r="7" spans="1:18" s="624" customFormat="1" ht="39" customHeight="1">
      <c r="A7" s="194"/>
      <c r="B7" s="796"/>
      <c r="C7" s="797"/>
      <c r="D7" s="797"/>
      <c r="E7" s="797"/>
      <c r="F7" s="798"/>
      <c r="G7" s="194"/>
      <c r="H7" s="194"/>
      <c r="I7" s="194"/>
      <c r="J7" s="194"/>
      <c r="K7" s="194"/>
      <c r="L7" s="194"/>
      <c r="M7" s="194"/>
      <c r="N7" s="194"/>
      <c r="O7" s="194"/>
      <c r="P7" s="194"/>
      <c r="Q7" s="194"/>
      <c r="R7" s="194"/>
    </row>
    <row r="8" spans="1:18" s="624" customFormat="1" ht="43.5" customHeight="1">
      <c r="A8" s="194"/>
      <c r="B8" s="1365" t="s">
        <v>314</v>
      </c>
      <c r="C8" s="1366"/>
      <c r="D8" s="1366"/>
      <c r="E8" s="1366"/>
      <c r="F8" s="1367"/>
      <c r="G8" s="194"/>
      <c r="H8" s="194"/>
      <c r="I8" s="194"/>
      <c r="J8" s="194"/>
      <c r="K8" s="194"/>
      <c r="L8" s="194"/>
      <c r="M8" s="194"/>
      <c r="N8" s="194"/>
      <c r="O8" s="194"/>
      <c r="P8" s="194"/>
      <c r="Q8" s="194"/>
      <c r="R8" s="194"/>
    </row>
    <row r="9" spans="2:6" s="229" customFormat="1" ht="12.75">
      <c r="B9" s="118"/>
      <c r="C9" s="118"/>
      <c r="D9" s="118"/>
      <c r="E9" s="118"/>
      <c r="F9" s="118"/>
    </row>
    <row r="10" spans="1:18" s="624" customFormat="1" ht="33.75" customHeight="1">
      <c r="A10" s="194"/>
      <c r="B10" s="1120" t="str">
        <f>CONCATENATE("Fråga 52: Uppskatta antal fastighetsanslutningar i egen [",Fotnoter!A92,"] infrastruktur som uthyrs till operatör [",Fotnoter!A93,"] och eller används i egen regi.  ",'Om detta formulär'!C10,":")</f>
        <v>Fråga 52: Uppskatta antal fastighetsanslutningar i egen [86] infrastruktur som uthyrs till operatör [87] och eller används i egen regi.  31 dec 2010:</v>
      </c>
      <c r="C10" s="1132"/>
      <c r="D10" s="1132"/>
      <c r="E10" s="1132"/>
      <c r="F10" s="1133"/>
      <c r="G10" s="194"/>
      <c r="H10" s="194"/>
      <c r="I10" s="194"/>
      <c r="J10" s="194"/>
      <c r="K10" s="194"/>
      <c r="L10" s="194"/>
      <c r="M10" s="194"/>
      <c r="N10" s="194"/>
      <c r="O10" s="194"/>
      <c r="P10" s="194"/>
      <c r="Q10" s="194"/>
      <c r="R10" s="194"/>
    </row>
    <row r="11" spans="1:19" s="1" customFormat="1" ht="5.25" customHeight="1">
      <c r="A11" s="2"/>
      <c r="B11" s="805"/>
      <c r="C11" s="806"/>
      <c r="D11" s="806"/>
      <c r="E11" s="806"/>
      <c r="F11" s="807"/>
      <c r="G11" s="803"/>
      <c r="H11" s="2"/>
      <c r="I11" s="2"/>
      <c r="J11" s="2"/>
      <c r="K11" s="2"/>
      <c r="L11" s="2"/>
      <c r="M11" s="2"/>
      <c r="N11" s="2"/>
      <c r="O11" s="2"/>
      <c r="P11" s="2"/>
      <c r="Q11" s="2"/>
      <c r="R11" s="2"/>
      <c r="S11" s="2"/>
    </row>
    <row r="12" spans="1:19" s="1" customFormat="1" ht="15" customHeight="1">
      <c r="A12" s="2"/>
      <c r="B12" s="808"/>
      <c r="C12" s="809"/>
      <c r="D12" s="809"/>
      <c r="E12" s="810"/>
      <c r="F12" s="65" t="s">
        <v>33</v>
      </c>
      <c r="G12" s="803"/>
      <c r="H12" s="2"/>
      <c r="I12" s="2"/>
      <c r="J12" s="2"/>
      <c r="K12" s="2"/>
      <c r="L12" s="2"/>
      <c r="M12" s="2"/>
      <c r="N12" s="2"/>
      <c r="O12" s="2"/>
      <c r="P12" s="2"/>
      <c r="Q12" s="2"/>
      <c r="R12" s="2"/>
      <c r="S12" s="2"/>
    </row>
    <row r="13" spans="1:19" s="1" customFormat="1" ht="16.5" customHeight="1">
      <c r="A13" s="802"/>
      <c r="B13" s="1351" t="s">
        <v>196</v>
      </c>
      <c r="C13" s="1352"/>
      <c r="D13" s="1352"/>
      <c r="E13" s="1353"/>
      <c r="F13" s="828"/>
      <c r="G13" s="803"/>
      <c r="H13" s="2"/>
      <c r="I13" s="2"/>
      <c r="J13" s="2"/>
      <c r="K13" s="2"/>
      <c r="L13" s="2"/>
      <c r="M13" s="2"/>
      <c r="N13" s="2"/>
      <c r="O13" s="2"/>
      <c r="P13" s="2"/>
      <c r="Q13" s="2"/>
      <c r="R13" s="2"/>
      <c r="S13" s="2"/>
    </row>
    <row r="14" spans="1:19" s="1" customFormat="1" ht="16.5" customHeight="1">
      <c r="A14" s="802"/>
      <c r="B14" s="659" t="s">
        <v>311</v>
      </c>
      <c r="C14" s="812"/>
      <c r="D14" s="812"/>
      <c r="E14" s="813"/>
      <c r="F14" s="814"/>
      <c r="G14" s="803"/>
      <c r="H14" s="2"/>
      <c r="I14" s="2"/>
      <c r="J14" s="2"/>
      <c r="K14" s="2"/>
      <c r="L14" s="2"/>
      <c r="M14" s="2"/>
      <c r="N14" s="2"/>
      <c r="O14" s="2"/>
      <c r="P14" s="2"/>
      <c r="Q14" s="2"/>
      <c r="R14" s="2"/>
      <c r="S14" s="2"/>
    </row>
    <row r="15" spans="1:19" s="1" customFormat="1" ht="16.5" customHeight="1">
      <c r="A15" s="802"/>
      <c r="B15" s="659" t="s">
        <v>312</v>
      </c>
      <c r="C15" s="660"/>
      <c r="D15" s="660"/>
      <c r="E15" s="661"/>
      <c r="F15" s="814"/>
      <c r="G15" s="803"/>
      <c r="H15" s="2"/>
      <c r="I15" s="2"/>
      <c r="J15" s="2"/>
      <c r="K15" s="2"/>
      <c r="L15" s="2"/>
      <c r="M15" s="2"/>
      <c r="N15" s="2"/>
      <c r="O15" s="2"/>
      <c r="P15" s="2"/>
      <c r="Q15" s="2"/>
      <c r="R15" s="2"/>
      <c r="S15" s="2"/>
    </row>
    <row r="16" spans="1:19" s="1" customFormat="1" ht="16.5" customHeight="1">
      <c r="A16" s="802"/>
      <c r="B16" s="663" t="s">
        <v>197</v>
      </c>
      <c r="C16" s="664"/>
      <c r="D16" s="664"/>
      <c r="E16" s="665"/>
      <c r="F16" s="814"/>
      <c r="G16" s="803"/>
      <c r="H16" s="2"/>
      <c r="I16" s="2"/>
      <c r="J16" s="2"/>
      <c r="K16" s="2"/>
      <c r="L16" s="2"/>
      <c r="M16" s="2"/>
      <c r="N16" s="2"/>
      <c r="O16" s="2"/>
      <c r="P16" s="2"/>
      <c r="Q16" s="2"/>
      <c r="R16" s="2"/>
      <c r="S16" s="2"/>
    </row>
    <row r="17" spans="1:19" s="1" customFormat="1" ht="16.5" customHeight="1">
      <c r="A17" s="802"/>
      <c r="B17" s="659" t="s">
        <v>311</v>
      </c>
      <c r="C17" s="825"/>
      <c r="D17" s="660"/>
      <c r="E17" s="661"/>
      <c r="F17" s="814"/>
      <c r="G17" s="803"/>
      <c r="H17" s="2"/>
      <c r="I17" s="2"/>
      <c r="J17" s="2"/>
      <c r="K17" s="2"/>
      <c r="L17" s="2"/>
      <c r="M17" s="2"/>
      <c r="N17" s="2"/>
      <c r="O17" s="2"/>
      <c r="P17" s="2"/>
      <c r="Q17" s="2"/>
      <c r="R17" s="2"/>
      <c r="S17" s="2"/>
    </row>
    <row r="18" spans="1:19" s="1" customFormat="1" ht="16.5" customHeight="1">
      <c r="A18" s="802"/>
      <c r="B18" s="659" t="s">
        <v>312</v>
      </c>
      <c r="C18" s="660"/>
      <c r="D18" s="660"/>
      <c r="E18" s="661"/>
      <c r="F18" s="814"/>
      <c r="G18" s="803"/>
      <c r="H18" s="2"/>
      <c r="I18" s="2"/>
      <c r="J18" s="2"/>
      <c r="K18" s="2"/>
      <c r="L18" s="2"/>
      <c r="M18" s="2"/>
      <c r="N18" s="2"/>
      <c r="O18" s="2"/>
      <c r="P18" s="2"/>
      <c r="Q18" s="2"/>
      <c r="R18" s="2"/>
      <c r="S18" s="2"/>
    </row>
    <row r="19" spans="1:19" s="1" customFormat="1" ht="16.5" customHeight="1">
      <c r="A19" s="802"/>
      <c r="B19" s="663" t="s">
        <v>198</v>
      </c>
      <c r="C19" s="664"/>
      <c r="D19" s="664"/>
      <c r="E19" s="665"/>
      <c r="F19" s="814"/>
      <c r="G19" s="803"/>
      <c r="H19" s="2"/>
      <c r="I19" s="2"/>
      <c r="J19" s="2"/>
      <c r="K19" s="2"/>
      <c r="L19" s="2"/>
      <c r="M19" s="2"/>
      <c r="N19" s="2"/>
      <c r="O19" s="2"/>
      <c r="P19" s="2"/>
      <c r="Q19" s="2"/>
      <c r="R19" s="2"/>
      <c r="S19" s="2"/>
    </row>
    <row r="20" spans="1:19" s="1" customFormat="1" ht="16.5" customHeight="1">
      <c r="A20" s="802"/>
      <c r="B20" s="659" t="s">
        <v>311</v>
      </c>
      <c r="C20" s="660"/>
      <c r="D20" s="660"/>
      <c r="E20" s="661"/>
      <c r="F20" s="814"/>
      <c r="G20" s="803"/>
      <c r="H20" s="2"/>
      <c r="I20" s="2"/>
      <c r="J20" s="2"/>
      <c r="K20" s="2"/>
      <c r="L20" s="2"/>
      <c r="M20" s="2"/>
      <c r="N20" s="2"/>
      <c r="O20" s="2"/>
      <c r="P20" s="2"/>
      <c r="Q20" s="2"/>
      <c r="R20" s="2"/>
      <c r="S20" s="2"/>
    </row>
    <row r="21" spans="1:19" s="1" customFormat="1" ht="16.5" customHeight="1">
      <c r="A21" s="802"/>
      <c r="B21" s="659" t="s">
        <v>312</v>
      </c>
      <c r="C21" s="660"/>
      <c r="D21" s="660"/>
      <c r="E21" s="661"/>
      <c r="F21" s="814"/>
      <c r="G21" s="803"/>
      <c r="H21" s="2"/>
      <c r="I21" s="2"/>
      <c r="J21" s="2"/>
      <c r="K21" s="2"/>
      <c r="L21" s="2"/>
      <c r="M21" s="2"/>
      <c r="N21" s="2"/>
      <c r="O21" s="2"/>
      <c r="P21" s="2"/>
      <c r="Q21" s="2"/>
      <c r="R21" s="2"/>
      <c r="S21" s="2"/>
    </row>
    <row r="22" spans="1:19" s="1" customFormat="1" ht="16.5" customHeight="1">
      <c r="A22" s="802"/>
      <c r="B22" s="663" t="s">
        <v>199</v>
      </c>
      <c r="C22" s="664"/>
      <c r="D22" s="664"/>
      <c r="E22" s="665"/>
      <c r="F22" s="814"/>
      <c r="G22" s="803"/>
      <c r="H22" s="2"/>
      <c r="I22" s="2"/>
      <c r="J22" s="2"/>
      <c r="K22" s="2"/>
      <c r="L22" s="2"/>
      <c r="M22" s="2"/>
      <c r="N22" s="2"/>
      <c r="O22" s="2"/>
      <c r="P22" s="2"/>
      <c r="Q22" s="2"/>
      <c r="R22" s="2"/>
      <c r="S22" s="2"/>
    </row>
    <row r="23" spans="1:19" s="1" customFormat="1" ht="16.5" customHeight="1">
      <c r="A23" s="802"/>
      <c r="B23" s="659" t="s">
        <v>311</v>
      </c>
      <c r="C23" s="660"/>
      <c r="D23" s="660"/>
      <c r="E23" s="661"/>
      <c r="F23" s="814"/>
      <c r="G23" s="803"/>
      <c r="H23" s="2"/>
      <c r="I23" s="2"/>
      <c r="J23" s="2"/>
      <c r="K23" s="2"/>
      <c r="L23" s="2"/>
      <c r="M23" s="2"/>
      <c r="N23" s="2"/>
      <c r="O23" s="2"/>
      <c r="P23" s="2"/>
      <c r="Q23" s="2"/>
      <c r="R23" s="2"/>
      <c r="S23" s="2"/>
    </row>
    <row r="24" spans="1:19" s="1" customFormat="1" ht="16.5" customHeight="1">
      <c r="A24" s="802"/>
      <c r="B24" s="659" t="s">
        <v>312</v>
      </c>
      <c r="C24" s="660"/>
      <c r="D24" s="660"/>
      <c r="E24" s="661"/>
      <c r="F24" s="814"/>
      <c r="G24" s="803"/>
      <c r="H24" s="2"/>
      <c r="I24" s="2"/>
      <c r="J24" s="2"/>
      <c r="K24" s="2"/>
      <c r="L24" s="2"/>
      <c r="M24" s="2"/>
      <c r="N24" s="2"/>
      <c r="O24" s="2"/>
      <c r="P24" s="2"/>
      <c r="Q24" s="2"/>
      <c r="R24" s="2"/>
      <c r="S24" s="2"/>
    </row>
    <row r="25" spans="1:19" s="1" customFormat="1" ht="16.5" customHeight="1">
      <c r="A25" s="802"/>
      <c r="B25" s="663" t="s">
        <v>200</v>
      </c>
      <c r="C25" s="664"/>
      <c r="D25" s="664"/>
      <c r="E25" s="665"/>
      <c r="F25" s="814"/>
      <c r="G25" s="803"/>
      <c r="H25" s="2"/>
      <c r="I25" s="2"/>
      <c r="J25" s="2"/>
      <c r="K25" s="2"/>
      <c r="L25" s="2"/>
      <c r="M25" s="2"/>
      <c r="N25" s="2"/>
      <c r="O25" s="2"/>
      <c r="P25" s="2"/>
      <c r="Q25" s="2"/>
      <c r="R25" s="2"/>
      <c r="S25" s="2"/>
    </row>
    <row r="26" spans="1:19" s="1" customFormat="1" ht="16.5" customHeight="1">
      <c r="A26" s="802"/>
      <c r="B26" s="659" t="s">
        <v>311</v>
      </c>
      <c r="C26" s="660"/>
      <c r="D26" s="660"/>
      <c r="E26" s="661"/>
      <c r="F26" s="814"/>
      <c r="G26" s="803"/>
      <c r="H26" s="2"/>
      <c r="I26" s="2"/>
      <c r="J26" s="2"/>
      <c r="K26" s="2"/>
      <c r="L26" s="2"/>
      <c r="M26" s="2"/>
      <c r="N26" s="2"/>
      <c r="O26" s="2"/>
      <c r="P26" s="2"/>
      <c r="Q26" s="2"/>
      <c r="R26" s="2"/>
      <c r="S26" s="2"/>
    </row>
    <row r="27" spans="1:19" s="1" customFormat="1" ht="16.5" customHeight="1" thickBot="1">
      <c r="A27" s="802"/>
      <c r="B27" s="659" t="s">
        <v>312</v>
      </c>
      <c r="C27" s="660"/>
      <c r="D27" s="660"/>
      <c r="E27" s="661"/>
      <c r="F27" s="814"/>
      <c r="G27" s="803"/>
      <c r="H27" s="2"/>
      <c r="I27" s="2"/>
      <c r="J27" s="2"/>
      <c r="K27" s="2"/>
      <c r="L27" s="2"/>
      <c r="M27" s="2"/>
      <c r="N27" s="2"/>
      <c r="O27" s="2"/>
      <c r="P27" s="2"/>
      <c r="Q27" s="2"/>
      <c r="R27" s="2"/>
      <c r="S27" s="2"/>
    </row>
    <row r="28" spans="1:19" s="1" customFormat="1" ht="16.5" customHeight="1" thickTop="1">
      <c r="A28" s="802"/>
      <c r="B28" s="82" t="s">
        <v>101</v>
      </c>
      <c r="C28" s="820"/>
      <c r="D28" s="820"/>
      <c r="E28" s="821"/>
      <c r="F28" s="822" t="str">
        <f>IF(SUM(F13+F16+F19+F22+F25)=0," ",SUM(F13+F16+F19+F22+F25))</f>
        <v> </v>
      </c>
      <c r="G28" s="803"/>
      <c r="H28" s="2"/>
      <c r="I28" s="2"/>
      <c r="J28" s="2"/>
      <c r="K28" s="2"/>
      <c r="L28" s="2"/>
      <c r="M28" s="2"/>
      <c r="N28" s="2"/>
      <c r="O28" s="2"/>
      <c r="P28" s="2"/>
      <c r="Q28" s="2"/>
      <c r="R28" s="2"/>
      <c r="S28" s="2"/>
    </row>
    <row r="29" spans="1:19" s="1" customFormat="1" ht="15" customHeight="1">
      <c r="A29" s="802"/>
      <c r="B29" s="1354" t="s">
        <v>106</v>
      </c>
      <c r="C29" s="1355"/>
      <c r="D29" s="1355"/>
      <c r="E29" s="1355"/>
      <c r="F29" s="1356"/>
      <c r="G29" s="803"/>
      <c r="H29" s="2"/>
      <c r="I29" s="2"/>
      <c r="J29" s="2"/>
      <c r="K29" s="2"/>
      <c r="L29" s="2"/>
      <c r="M29" s="2"/>
      <c r="N29" s="2"/>
      <c r="O29" s="2"/>
      <c r="P29" s="2"/>
      <c r="Q29" s="2"/>
      <c r="R29" s="2"/>
      <c r="S29" s="2"/>
    </row>
    <row r="30" spans="1:19" s="1" customFormat="1" ht="30.75" customHeight="1">
      <c r="A30" s="802"/>
      <c r="B30" s="1357"/>
      <c r="C30" s="1358"/>
      <c r="D30" s="1358"/>
      <c r="E30" s="1358"/>
      <c r="F30" s="1359"/>
      <c r="G30" s="803"/>
      <c r="H30" s="2"/>
      <c r="I30" s="2"/>
      <c r="J30" s="2"/>
      <c r="K30" s="2"/>
      <c r="L30" s="2"/>
      <c r="M30" s="2"/>
      <c r="N30" s="2"/>
      <c r="O30" s="2"/>
      <c r="P30" s="2"/>
      <c r="Q30" s="2"/>
      <c r="R30" s="2"/>
      <c r="S30" s="2"/>
    </row>
    <row r="31" spans="1:18" s="830" customFormat="1" ht="23.25" customHeight="1">
      <c r="A31" s="829"/>
      <c r="B31" s="1377" t="s">
        <v>387</v>
      </c>
      <c r="C31" s="1378"/>
      <c r="D31" s="1378"/>
      <c r="E31" s="1378"/>
      <c r="F31" s="1379"/>
      <c r="G31" s="829"/>
      <c r="H31" s="829"/>
      <c r="I31" s="829"/>
      <c r="J31" s="829"/>
      <c r="K31" s="829"/>
      <c r="L31" s="829"/>
      <c r="M31" s="829"/>
      <c r="N31" s="829"/>
      <c r="O31" s="829"/>
      <c r="P31" s="829"/>
      <c r="Q31" s="829"/>
      <c r="R31" s="829"/>
    </row>
    <row r="32" spans="2:6" s="229" customFormat="1" ht="220.5" customHeight="1">
      <c r="B32" s="1374"/>
      <c r="C32" s="1375"/>
      <c r="D32" s="1375"/>
      <c r="E32" s="1375"/>
      <c r="F32" s="1376"/>
    </row>
    <row r="33" spans="1:18" s="624" customFormat="1" ht="61.5" customHeight="1">
      <c r="A33" s="194"/>
      <c r="B33" s="1370" t="s">
        <v>388</v>
      </c>
      <c r="C33" s="1371"/>
      <c r="D33" s="1371"/>
      <c r="E33" s="1371"/>
      <c r="F33" s="1372"/>
      <c r="G33" s="194"/>
      <c r="H33" s="194"/>
      <c r="I33" s="194"/>
      <c r="J33" s="194"/>
      <c r="K33" s="194"/>
      <c r="L33" s="194"/>
      <c r="M33" s="194"/>
      <c r="N33" s="194"/>
      <c r="O33" s="194"/>
      <c r="P33" s="194"/>
      <c r="Q33" s="194"/>
      <c r="R33" s="194"/>
    </row>
    <row r="34" spans="2:6" s="229" customFormat="1" ht="12.75">
      <c r="B34" s="656"/>
      <c r="C34" s="657"/>
      <c r="D34" s="657"/>
      <c r="E34" s="657"/>
      <c r="F34" s="657"/>
    </row>
    <row r="35" spans="2:6" s="229" customFormat="1" ht="51.75" customHeight="1">
      <c r="B35" s="1120" t="str">
        <f>CONCATENATE("Fråga 53: Ange antal fysiska anslutningar (bredbandsuttag) som ni når via de fastighetsanslutningar som ni redogjort för i fråga 52 och fördelningen av dessa på de som ni hyr ut till operatör [",Fotnoter!A94,"] respektive slutkund [",Fotnoter!A95,"] ",'Om detta formulär'!C10,":")</f>
        <v>Fråga 53: Ange antal fysiska anslutningar (bredbandsuttag) som ni når via de fastighetsanslutningar som ni redogjort för i fråga 52 och fördelningen av dessa på de som ni hyr ut till operatör [88] respektive slutkund [89] 31 dec 2010:</v>
      </c>
      <c r="C35" s="1132"/>
      <c r="D35" s="1132"/>
      <c r="E35" s="1132"/>
      <c r="F35" s="1133"/>
    </row>
    <row r="36" spans="1:18" s="624" customFormat="1" ht="13.5" customHeight="1">
      <c r="A36" s="194"/>
      <c r="B36" s="658"/>
      <c r="C36" s="1350"/>
      <c r="D36" s="1350"/>
      <c r="E36" s="79"/>
      <c r="F36" s="80" t="s">
        <v>33</v>
      </c>
      <c r="G36" s="194"/>
      <c r="H36" s="194"/>
      <c r="I36" s="194"/>
      <c r="J36" s="194"/>
      <c r="K36" s="194"/>
      <c r="L36" s="194"/>
      <c r="M36" s="194"/>
      <c r="N36" s="194"/>
      <c r="O36" s="194"/>
      <c r="P36" s="194"/>
      <c r="Q36" s="194"/>
      <c r="R36" s="194"/>
    </row>
    <row r="37" spans="1:18" s="624" customFormat="1" ht="16.5" customHeight="1">
      <c r="A37" s="194"/>
      <c r="B37" s="1351" t="s">
        <v>196</v>
      </c>
      <c r="C37" s="1352"/>
      <c r="D37" s="1352"/>
      <c r="E37" s="1353"/>
      <c r="F37" s="662"/>
      <c r="G37" s="194"/>
      <c r="H37" s="194"/>
      <c r="I37" s="194"/>
      <c r="J37" s="194"/>
      <c r="K37" s="194"/>
      <c r="L37" s="194"/>
      <c r="M37" s="194"/>
      <c r="N37" s="194"/>
      <c r="O37" s="194"/>
      <c r="P37" s="194"/>
      <c r="Q37" s="194"/>
      <c r="R37" s="194"/>
    </row>
    <row r="38" spans="1:18" s="624" customFormat="1" ht="16.5" customHeight="1">
      <c r="A38" s="194"/>
      <c r="B38" s="1348" t="s">
        <v>313</v>
      </c>
      <c r="C38" s="1373"/>
      <c r="D38" s="660"/>
      <c r="E38" s="661"/>
      <c r="F38" s="662"/>
      <c r="G38" s="194"/>
      <c r="H38" s="194"/>
      <c r="I38" s="194"/>
      <c r="J38" s="194"/>
      <c r="K38" s="194"/>
      <c r="L38" s="194"/>
      <c r="M38" s="194"/>
      <c r="N38" s="194"/>
      <c r="O38" s="194"/>
      <c r="P38" s="194"/>
      <c r="Q38" s="194"/>
      <c r="R38" s="194"/>
    </row>
    <row r="39" spans="1:18" s="624" customFormat="1" ht="16.5" customHeight="1">
      <c r="A39" s="194"/>
      <c r="B39" s="659" t="s">
        <v>291</v>
      </c>
      <c r="C39" s="660"/>
      <c r="D39" s="660"/>
      <c r="E39" s="661"/>
      <c r="F39" s="662"/>
      <c r="G39" s="194"/>
      <c r="H39" s="194"/>
      <c r="I39" s="194"/>
      <c r="J39" s="194"/>
      <c r="K39" s="194"/>
      <c r="L39" s="194"/>
      <c r="M39" s="194"/>
      <c r="N39" s="194"/>
      <c r="O39" s="194"/>
      <c r="P39" s="194"/>
      <c r="Q39" s="194"/>
      <c r="R39" s="194"/>
    </row>
    <row r="40" spans="1:18" s="624" customFormat="1" ht="16.5" customHeight="1">
      <c r="A40" s="194"/>
      <c r="B40" s="663" t="s">
        <v>197</v>
      </c>
      <c r="C40" s="664"/>
      <c r="D40" s="664"/>
      <c r="E40" s="665"/>
      <c r="F40" s="662"/>
      <c r="G40" s="194"/>
      <c r="H40" s="194"/>
      <c r="I40" s="194"/>
      <c r="J40" s="194"/>
      <c r="K40" s="194"/>
      <c r="L40" s="194"/>
      <c r="M40" s="194"/>
      <c r="N40" s="194"/>
      <c r="O40" s="194"/>
      <c r="P40" s="194"/>
      <c r="Q40" s="194"/>
      <c r="R40" s="194"/>
    </row>
    <row r="41" spans="1:18" s="624" customFormat="1" ht="16.5" customHeight="1">
      <c r="A41" s="194"/>
      <c r="B41" s="1348" t="s">
        <v>313</v>
      </c>
      <c r="C41" s="1373"/>
      <c r="D41" s="660"/>
      <c r="E41" s="661"/>
      <c r="F41" s="662"/>
      <c r="G41" s="194"/>
      <c r="H41" s="194"/>
      <c r="I41" s="194"/>
      <c r="J41" s="194"/>
      <c r="K41" s="194"/>
      <c r="L41" s="194"/>
      <c r="M41" s="194"/>
      <c r="N41" s="194"/>
      <c r="O41" s="194"/>
      <c r="P41" s="194"/>
      <c r="Q41" s="194"/>
      <c r="R41" s="194"/>
    </row>
    <row r="42" spans="1:18" s="624" customFormat="1" ht="16.5" customHeight="1">
      <c r="A42" s="194"/>
      <c r="B42" s="659" t="s">
        <v>292</v>
      </c>
      <c r="C42" s="660"/>
      <c r="D42" s="660"/>
      <c r="E42" s="661"/>
      <c r="F42" s="662"/>
      <c r="G42" s="194"/>
      <c r="H42" s="194"/>
      <c r="I42" s="194"/>
      <c r="J42" s="194"/>
      <c r="K42" s="194"/>
      <c r="L42" s="194"/>
      <c r="M42" s="194"/>
      <c r="N42" s="194"/>
      <c r="O42" s="194"/>
      <c r="P42" s="194"/>
      <c r="Q42" s="194"/>
      <c r="R42" s="194"/>
    </row>
    <row r="43" spans="1:18" s="624" customFormat="1" ht="16.5" customHeight="1">
      <c r="A43" s="194"/>
      <c r="B43" s="663" t="s">
        <v>198</v>
      </c>
      <c r="C43" s="664"/>
      <c r="D43" s="664"/>
      <c r="E43" s="665"/>
      <c r="F43" s="662"/>
      <c r="G43" s="194"/>
      <c r="H43" s="194"/>
      <c r="I43" s="194"/>
      <c r="J43" s="194"/>
      <c r="K43" s="194"/>
      <c r="L43" s="194"/>
      <c r="M43" s="194"/>
      <c r="N43" s="194"/>
      <c r="O43" s="194"/>
      <c r="P43" s="194"/>
      <c r="Q43" s="194"/>
      <c r="R43" s="194"/>
    </row>
    <row r="44" spans="1:18" s="624" customFormat="1" ht="16.5" customHeight="1">
      <c r="A44" s="194"/>
      <c r="B44" s="1348" t="s">
        <v>313</v>
      </c>
      <c r="C44" s="1373"/>
      <c r="D44" s="660"/>
      <c r="E44" s="661"/>
      <c r="F44" s="662"/>
      <c r="G44" s="194"/>
      <c r="H44" s="194"/>
      <c r="I44" s="194"/>
      <c r="J44" s="194"/>
      <c r="K44" s="194"/>
      <c r="L44" s="194"/>
      <c r="M44" s="194"/>
      <c r="N44" s="194"/>
      <c r="O44" s="194"/>
      <c r="P44" s="194"/>
      <c r="Q44" s="194"/>
      <c r="R44" s="194"/>
    </row>
    <row r="45" spans="1:18" s="624" customFormat="1" ht="16.5" customHeight="1">
      <c r="A45" s="194"/>
      <c r="B45" s="659" t="s">
        <v>292</v>
      </c>
      <c r="C45" s="660"/>
      <c r="D45" s="660"/>
      <c r="E45" s="661"/>
      <c r="F45" s="662"/>
      <c r="G45" s="194"/>
      <c r="H45" s="194"/>
      <c r="I45" s="194"/>
      <c r="J45" s="194"/>
      <c r="K45" s="194"/>
      <c r="L45" s="194"/>
      <c r="M45" s="194"/>
      <c r="N45" s="194"/>
      <c r="O45" s="194"/>
      <c r="P45" s="194"/>
      <c r="Q45" s="194"/>
      <c r="R45" s="194"/>
    </row>
    <row r="46" spans="1:18" s="624" customFormat="1" ht="16.5" customHeight="1">
      <c r="A46" s="194"/>
      <c r="B46" s="663" t="s">
        <v>199</v>
      </c>
      <c r="C46" s="664"/>
      <c r="D46" s="664"/>
      <c r="E46" s="665"/>
      <c r="F46" s="662"/>
      <c r="G46" s="194"/>
      <c r="H46" s="194"/>
      <c r="I46" s="194"/>
      <c r="J46" s="194"/>
      <c r="K46" s="194"/>
      <c r="L46" s="194"/>
      <c r="M46" s="194"/>
      <c r="N46" s="194"/>
      <c r="O46" s="194"/>
      <c r="P46" s="194"/>
      <c r="Q46" s="194"/>
      <c r="R46" s="194"/>
    </row>
    <row r="47" spans="1:18" s="624" customFormat="1" ht="16.5" customHeight="1">
      <c r="A47" s="194"/>
      <c r="B47" s="1348" t="s">
        <v>313</v>
      </c>
      <c r="C47" s="1373"/>
      <c r="D47" s="660"/>
      <c r="E47" s="661"/>
      <c r="F47" s="662"/>
      <c r="G47" s="194"/>
      <c r="H47" s="194"/>
      <c r="I47" s="194"/>
      <c r="J47" s="194"/>
      <c r="K47" s="194"/>
      <c r="L47" s="194"/>
      <c r="M47" s="194"/>
      <c r="N47" s="194"/>
      <c r="O47" s="194"/>
      <c r="P47" s="194"/>
      <c r="Q47" s="194"/>
      <c r="R47" s="194"/>
    </row>
    <row r="48" spans="1:18" s="624" customFormat="1" ht="16.5" customHeight="1">
      <c r="A48" s="194"/>
      <c r="B48" s="659" t="s">
        <v>292</v>
      </c>
      <c r="C48" s="660"/>
      <c r="D48" s="660"/>
      <c r="E48" s="661"/>
      <c r="F48" s="662"/>
      <c r="G48" s="194"/>
      <c r="H48" s="194"/>
      <c r="I48" s="194"/>
      <c r="J48" s="194"/>
      <c r="K48" s="194"/>
      <c r="L48" s="194"/>
      <c r="M48" s="194"/>
      <c r="N48" s="194"/>
      <c r="O48" s="194"/>
      <c r="P48" s="194"/>
      <c r="Q48" s="194"/>
      <c r="R48" s="194"/>
    </row>
    <row r="49" spans="1:18" s="624" customFormat="1" ht="16.5" customHeight="1">
      <c r="A49" s="194"/>
      <c r="B49" s="663" t="s">
        <v>200</v>
      </c>
      <c r="C49" s="664"/>
      <c r="D49" s="664"/>
      <c r="E49" s="665"/>
      <c r="F49" s="662"/>
      <c r="G49" s="194"/>
      <c r="H49" s="194"/>
      <c r="I49" s="194"/>
      <c r="J49" s="194"/>
      <c r="K49" s="194"/>
      <c r="L49" s="194"/>
      <c r="M49" s="194"/>
      <c r="N49" s="194"/>
      <c r="O49" s="194"/>
      <c r="P49" s="194"/>
      <c r="Q49" s="194"/>
      <c r="R49" s="194"/>
    </row>
    <row r="50" spans="1:18" s="624" customFormat="1" ht="16.5" customHeight="1">
      <c r="A50" s="194"/>
      <c r="B50" s="1348" t="s">
        <v>313</v>
      </c>
      <c r="C50" s="1373"/>
      <c r="D50" s="660"/>
      <c r="E50" s="661"/>
      <c r="F50" s="662"/>
      <c r="G50" s="194"/>
      <c r="H50" s="194"/>
      <c r="I50" s="194"/>
      <c r="J50" s="194"/>
      <c r="K50" s="194"/>
      <c r="L50" s="194"/>
      <c r="M50" s="194"/>
      <c r="N50" s="194"/>
      <c r="O50" s="194"/>
      <c r="P50" s="194"/>
      <c r="Q50" s="194"/>
      <c r="R50" s="194"/>
    </row>
    <row r="51" spans="1:18" s="624" customFormat="1" ht="16.5" customHeight="1" thickBot="1">
      <c r="A51" s="194"/>
      <c r="B51" s="659" t="s">
        <v>292</v>
      </c>
      <c r="C51" s="660"/>
      <c r="D51" s="660"/>
      <c r="E51" s="661"/>
      <c r="F51" s="662"/>
      <c r="G51" s="194"/>
      <c r="H51" s="194"/>
      <c r="I51" s="194"/>
      <c r="J51" s="194"/>
      <c r="K51" s="194"/>
      <c r="L51" s="194"/>
      <c r="M51" s="194"/>
      <c r="N51" s="194"/>
      <c r="O51" s="194"/>
      <c r="P51" s="194"/>
      <c r="Q51" s="194"/>
      <c r="R51" s="194"/>
    </row>
    <row r="52" spans="1:18" s="624" customFormat="1" ht="16.5" customHeight="1" thickTop="1">
      <c r="A52" s="194"/>
      <c r="B52" s="82" t="s">
        <v>348</v>
      </c>
      <c r="C52" s="666"/>
      <c r="D52" s="666"/>
      <c r="E52" s="667"/>
      <c r="F52" s="668" t="str">
        <f>IF(SUM(F37+F40+F43+F46+F49)=0," ",SUM(F37,F40,F43,F46,F49))</f>
        <v> </v>
      </c>
      <c r="G52" s="194"/>
      <c r="H52" s="194"/>
      <c r="I52" s="194"/>
      <c r="J52" s="194"/>
      <c r="K52" s="194"/>
      <c r="L52" s="194"/>
      <c r="M52" s="194"/>
      <c r="N52" s="194"/>
      <c r="O52" s="194"/>
      <c r="P52" s="194"/>
      <c r="Q52" s="194"/>
      <c r="R52" s="194"/>
    </row>
    <row r="53" spans="1:18" s="624" customFormat="1" ht="15" customHeight="1">
      <c r="A53" s="194"/>
      <c r="B53" s="1354" t="s">
        <v>106</v>
      </c>
      <c r="C53" s="1355"/>
      <c r="D53" s="1355"/>
      <c r="E53" s="1355"/>
      <c r="F53" s="1356"/>
      <c r="G53" s="194"/>
      <c r="H53" s="194"/>
      <c r="I53" s="194"/>
      <c r="J53" s="194"/>
      <c r="K53" s="194"/>
      <c r="L53" s="194"/>
      <c r="M53" s="194"/>
      <c r="N53" s="194"/>
      <c r="O53" s="194"/>
      <c r="P53" s="194"/>
      <c r="Q53" s="194"/>
      <c r="R53" s="194"/>
    </row>
    <row r="54" spans="1:18" s="624" customFormat="1" ht="15" customHeight="1">
      <c r="A54" s="194"/>
      <c r="B54" s="1357"/>
      <c r="C54" s="1358"/>
      <c r="D54" s="1358"/>
      <c r="E54" s="1358"/>
      <c r="F54" s="1359"/>
      <c r="G54" s="194"/>
      <c r="H54" s="194"/>
      <c r="I54" s="194"/>
      <c r="J54" s="194"/>
      <c r="K54" s="194"/>
      <c r="L54" s="194"/>
      <c r="M54" s="194"/>
      <c r="N54" s="194"/>
      <c r="O54" s="194"/>
      <c r="P54" s="194"/>
      <c r="Q54" s="194"/>
      <c r="R54" s="194"/>
    </row>
    <row r="55" spans="2:6" s="229" customFormat="1" ht="15">
      <c r="B55" s="106"/>
      <c r="C55" s="106"/>
      <c r="D55" s="106"/>
      <c r="E55" s="106"/>
      <c r="F55" s="106"/>
    </row>
    <row r="56" spans="1:19" s="804" customFormat="1" ht="85.5" customHeight="1">
      <c r="A56" s="802"/>
      <c r="B56" s="1360" t="s">
        <v>150</v>
      </c>
      <c r="C56" s="1360"/>
      <c r="D56" s="1360"/>
      <c r="E56" s="1360"/>
      <c r="F56" s="1360"/>
      <c r="G56" s="803"/>
      <c r="H56" s="802"/>
      <c r="I56" s="802"/>
      <c r="J56" s="802"/>
      <c r="K56" s="802"/>
      <c r="L56" s="802"/>
      <c r="M56" s="802"/>
      <c r="N56" s="802"/>
      <c r="O56" s="802"/>
      <c r="P56" s="802"/>
      <c r="Q56" s="802"/>
      <c r="R56" s="802"/>
      <c r="S56" s="802"/>
    </row>
    <row r="57" spans="1:19" s="1" customFormat="1" ht="36" customHeight="1">
      <c r="A57" s="802"/>
      <c r="B57" s="1120" t="str">
        <f>CONCATENATE("Fråga 54: Ange antalet digitala accesser som ni producerar i egen eller annans infrastruktur mellan slutkund och närmaste nod, ",'Om detta formulär'!C10,":")</f>
        <v>Fråga 54: Ange antalet digitala accesser som ni producerar i egen eller annans infrastruktur mellan slutkund och närmaste nod, 31 dec 2010:</v>
      </c>
      <c r="C57" s="1132"/>
      <c r="D57" s="1132"/>
      <c r="E57" s="1132"/>
      <c r="F57" s="1133"/>
      <c r="G57" s="803"/>
      <c r="H57" s="2"/>
      <c r="I57" s="2"/>
      <c r="J57" s="2"/>
      <c r="K57" s="2"/>
      <c r="L57" s="2"/>
      <c r="M57" s="2"/>
      <c r="N57" s="2"/>
      <c r="O57" s="2"/>
      <c r="P57" s="2"/>
      <c r="Q57" s="2"/>
      <c r="R57" s="2"/>
      <c r="S57" s="2"/>
    </row>
    <row r="58" spans="1:19" s="1" customFormat="1" ht="5.25" customHeight="1">
      <c r="A58" s="2"/>
      <c r="B58" s="805"/>
      <c r="C58" s="806"/>
      <c r="D58" s="806"/>
      <c r="E58" s="806"/>
      <c r="F58" s="807"/>
      <c r="G58" s="803"/>
      <c r="H58" s="2"/>
      <c r="I58" s="2"/>
      <c r="J58" s="2"/>
      <c r="K58" s="2"/>
      <c r="L58" s="2"/>
      <c r="M58" s="2"/>
      <c r="N58" s="2"/>
      <c r="O58" s="2"/>
      <c r="P58" s="2"/>
      <c r="Q58" s="2"/>
      <c r="R58" s="2"/>
      <c r="S58" s="2"/>
    </row>
    <row r="59" spans="1:19" s="1" customFormat="1" ht="15" customHeight="1">
      <c r="A59" s="2"/>
      <c r="B59" s="808"/>
      <c r="C59" s="809"/>
      <c r="D59" s="809"/>
      <c r="E59" s="810"/>
      <c r="F59" s="65" t="s">
        <v>33</v>
      </c>
      <c r="G59" s="803"/>
      <c r="H59" s="2"/>
      <c r="I59" s="2"/>
      <c r="J59" s="2"/>
      <c r="K59" s="2"/>
      <c r="L59" s="2"/>
      <c r="M59" s="2"/>
      <c r="N59" s="2"/>
      <c r="O59" s="2"/>
      <c r="P59" s="2"/>
      <c r="Q59" s="2"/>
      <c r="R59" s="2"/>
      <c r="S59" s="2"/>
    </row>
    <row r="60" spans="1:19" s="1" customFormat="1" ht="16.5" customHeight="1">
      <c r="A60" s="802"/>
      <c r="B60" s="1351" t="s">
        <v>303</v>
      </c>
      <c r="C60" s="1352"/>
      <c r="D60" s="1352"/>
      <c r="E60" s="1353"/>
      <c r="F60" s="811" t="str">
        <f>IF(F61+F64=0," ",F61+F64)</f>
        <v> </v>
      </c>
      <c r="G60" s="803"/>
      <c r="H60" s="2"/>
      <c r="I60" s="2"/>
      <c r="J60" s="2"/>
      <c r="K60" s="2"/>
      <c r="L60" s="2"/>
      <c r="M60" s="2"/>
      <c r="N60" s="2"/>
      <c r="O60" s="2"/>
      <c r="P60" s="2"/>
      <c r="Q60" s="2"/>
      <c r="R60" s="2"/>
      <c r="S60" s="2"/>
    </row>
    <row r="61" spans="1:19" s="1" customFormat="1" ht="16.5" customHeight="1">
      <c r="A61" s="802"/>
      <c r="B61" s="836" t="s">
        <v>320</v>
      </c>
      <c r="C61" s="825"/>
      <c r="D61" s="831"/>
      <c r="E61" s="832"/>
      <c r="F61" s="828"/>
      <c r="G61" s="803"/>
      <c r="H61" s="2"/>
      <c r="I61" s="2"/>
      <c r="J61" s="2"/>
      <c r="K61" s="2"/>
      <c r="L61" s="2"/>
      <c r="M61" s="2"/>
      <c r="N61" s="2"/>
      <c r="O61" s="2"/>
      <c r="P61" s="2"/>
      <c r="Q61" s="2"/>
      <c r="R61" s="2"/>
      <c r="S61" s="2"/>
    </row>
    <row r="62" spans="1:19" s="1" customFormat="1" ht="16.5" customHeight="1">
      <c r="A62" s="802"/>
      <c r="B62" s="833" t="str">
        <f>CONCATENATE("därav som lager-2-produkt :")</f>
        <v>därav som lager-2-produkt :</v>
      </c>
      <c r="C62" s="834"/>
      <c r="D62" s="812"/>
      <c r="E62" s="813"/>
      <c r="F62" s="814"/>
      <c r="G62" s="803"/>
      <c r="H62" s="2"/>
      <c r="I62" s="2"/>
      <c r="J62" s="2"/>
      <c r="K62" s="2"/>
      <c r="L62" s="2"/>
      <c r="M62" s="2"/>
      <c r="N62" s="2"/>
      <c r="O62" s="2"/>
      <c r="P62" s="2"/>
      <c r="Q62" s="2"/>
      <c r="R62" s="2"/>
      <c r="S62" s="2"/>
    </row>
    <row r="63" spans="1:19" s="1" customFormat="1" ht="16.5" customHeight="1">
      <c r="A63" s="802"/>
      <c r="B63" s="833" t="str">
        <f>CONCATENATE("därav som lager-3-produkt (återförsäljarprodukt) [",Fotnoter!A97,"]:")</f>
        <v>därav som lager-3-produkt (återförsäljarprodukt) [91]:</v>
      </c>
      <c r="C63" s="660"/>
      <c r="D63" s="660"/>
      <c r="E63" s="661"/>
      <c r="F63" s="814"/>
      <c r="G63" s="803"/>
      <c r="H63" s="2"/>
      <c r="I63" s="2"/>
      <c r="J63" s="2"/>
      <c r="K63" s="2"/>
      <c r="L63" s="2"/>
      <c r="M63" s="2"/>
      <c r="N63" s="2"/>
      <c r="O63" s="2"/>
      <c r="P63" s="2"/>
      <c r="Q63" s="2"/>
      <c r="R63" s="2"/>
      <c r="S63" s="2"/>
    </row>
    <row r="64" spans="1:19" s="1" customFormat="1" ht="16.5" customHeight="1">
      <c r="A64" s="802"/>
      <c r="B64" s="816" t="s">
        <v>304</v>
      </c>
      <c r="C64" s="815"/>
      <c r="D64" s="815"/>
      <c r="E64" s="817"/>
      <c r="F64" s="818"/>
      <c r="G64" s="803"/>
      <c r="H64" s="2"/>
      <c r="I64" s="2"/>
      <c r="J64" s="2"/>
      <c r="K64" s="2"/>
      <c r="L64" s="2"/>
      <c r="M64" s="2"/>
      <c r="N64" s="2"/>
      <c r="O64" s="2"/>
      <c r="P64" s="2"/>
      <c r="Q64" s="2"/>
      <c r="R64" s="2"/>
      <c r="S64" s="2"/>
    </row>
    <row r="65" spans="1:19" s="1" customFormat="1" ht="16.5" customHeight="1">
      <c r="A65" s="802"/>
      <c r="B65" s="1351" t="s">
        <v>305</v>
      </c>
      <c r="C65" s="1380"/>
      <c r="D65" s="1380"/>
      <c r="E65" s="1381"/>
      <c r="F65" s="819" t="str">
        <f>IF(F66+F69=0," ",F66+F69)</f>
        <v> </v>
      </c>
      <c r="G65" s="803"/>
      <c r="H65" s="2"/>
      <c r="I65" s="2"/>
      <c r="J65" s="2"/>
      <c r="K65" s="2"/>
      <c r="L65" s="2"/>
      <c r="M65" s="2"/>
      <c r="N65" s="2"/>
      <c r="O65" s="2"/>
      <c r="P65" s="2"/>
      <c r="Q65" s="2"/>
      <c r="R65" s="2"/>
      <c r="S65" s="2"/>
    </row>
    <row r="66" spans="1:19" s="1" customFormat="1" ht="16.5" customHeight="1">
      <c r="A66" s="802"/>
      <c r="B66" s="659" t="s">
        <v>315</v>
      </c>
      <c r="C66" s="825"/>
      <c r="D66" s="660"/>
      <c r="E66" s="661"/>
      <c r="F66" s="814"/>
      <c r="G66" s="803"/>
      <c r="H66" s="2"/>
      <c r="I66" s="2"/>
      <c r="J66" s="2"/>
      <c r="K66" s="2"/>
      <c r="L66" s="2"/>
      <c r="M66" s="2"/>
      <c r="N66" s="2"/>
      <c r="O66" s="2"/>
      <c r="P66" s="2"/>
      <c r="Q66" s="2"/>
      <c r="R66" s="2"/>
      <c r="S66" s="2"/>
    </row>
    <row r="67" spans="1:19" s="1" customFormat="1" ht="16.5" customHeight="1">
      <c r="A67" s="802"/>
      <c r="B67" s="833" t="str">
        <f>CONCATENATE("därav som lager-2-produkt [",Fotnoter!A96,"]:")</f>
        <v>därav som lager-2-produkt [90]:</v>
      </c>
      <c r="C67" s="825"/>
      <c r="D67" s="660"/>
      <c r="E67" s="661"/>
      <c r="F67" s="814"/>
      <c r="G67" s="803"/>
      <c r="H67" s="2"/>
      <c r="I67" s="2"/>
      <c r="J67" s="2"/>
      <c r="K67" s="2"/>
      <c r="L67" s="2"/>
      <c r="M67" s="2"/>
      <c r="N67" s="2"/>
      <c r="O67" s="2"/>
      <c r="P67" s="2"/>
      <c r="Q67" s="2"/>
      <c r="R67" s="2"/>
      <c r="S67" s="2"/>
    </row>
    <row r="68" spans="1:19" s="1" customFormat="1" ht="16.5" customHeight="1">
      <c r="A68" s="802"/>
      <c r="B68" s="833" t="str">
        <f>CONCATENATE("varav som  lager-3-produkt (återförsäljarprodukt) [",Fotnoter!A97,"]:")</f>
        <v>varav som  lager-3-produkt (återförsäljarprodukt) [91]:</v>
      </c>
      <c r="C68" s="660"/>
      <c r="D68" s="660"/>
      <c r="E68" s="661"/>
      <c r="F68" s="814"/>
      <c r="G68" s="803"/>
      <c r="H68" s="2"/>
      <c r="I68" s="2"/>
      <c r="J68" s="2"/>
      <c r="K68" s="2"/>
      <c r="L68" s="2"/>
      <c r="M68" s="2"/>
      <c r="N68" s="2"/>
      <c r="O68" s="2"/>
      <c r="P68" s="2"/>
      <c r="Q68" s="2"/>
      <c r="R68" s="2"/>
      <c r="S68" s="2"/>
    </row>
    <row r="69" spans="1:19" s="1" customFormat="1" ht="16.5" customHeight="1">
      <c r="A69" s="802"/>
      <c r="B69" s="816" t="s">
        <v>304</v>
      </c>
      <c r="C69" s="815"/>
      <c r="D69" s="815"/>
      <c r="E69" s="817"/>
      <c r="F69" s="818"/>
      <c r="G69" s="803"/>
      <c r="H69" s="2"/>
      <c r="I69" s="2"/>
      <c r="J69" s="2"/>
      <c r="K69" s="2"/>
      <c r="L69" s="2"/>
      <c r="M69" s="2"/>
      <c r="N69" s="2"/>
      <c r="O69" s="2"/>
      <c r="P69" s="2"/>
      <c r="Q69" s="2"/>
      <c r="R69" s="2"/>
      <c r="S69" s="2"/>
    </row>
    <row r="70" spans="1:19" s="1" customFormat="1" ht="16.5" customHeight="1">
      <c r="A70" s="802"/>
      <c r="B70" s="663" t="s">
        <v>198</v>
      </c>
      <c r="C70" s="664"/>
      <c r="D70" s="664"/>
      <c r="E70" s="665"/>
      <c r="F70" s="819" t="str">
        <f>IF(F71+F74=0," ",F71+F74)</f>
        <v> </v>
      </c>
      <c r="G70" s="803"/>
      <c r="H70" s="2"/>
      <c r="I70" s="2"/>
      <c r="J70" s="2"/>
      <c r="K70" s="2"/>
      <c r="L70" s="2"/>
      <c r="M70" s="2"/>
      <c r="N70" s="2"/>
      <c r="O70" s="2"/>
      <c r="P70" s="2"/>
      <c r="Q70" s="2"/>
      <c r="R70" s="2"/>
      <c r="S70" s="2"/>
    </row>
    <row r="71" spans="1:19" s="1" customFormat="1" ht="16.5" customHeight="1">
      <c r="A71" s="802"/>
      <c r="B71" s="1348" t="s">
        <v>316</v>
      </c>
      <c r="C71" s="1349"/>
      <c r="D71" s="660"/>
      <c r="E71" s="661"/>
      <c r="F71" s="814"/>
      <c r="G71" s="803"/>
      <c r="H71" s="2"/>
      <c r="I71" s="2"/>
      <c r="J71" s="2"/>
      <c r="K71" s="2"/>
      <c r="L71" s="2"/>
      <c r="M71" s="2"/>
      <c r="N71" s="2"/>
      <c r="O71" s="2"/>
      <c r="P71" s="2"/>
      <c r="Q71" s="2"/>
      <c r="R71" s="2"/>
      <c r="S71" s="2"/>
    </row>
    <row r="72" spans="1:19" s="1" customFormat="1" ht="16.5" customHeight="1">
      <c r="A72" s="802"/>
      <c r="B72" s="833" t="str">
        <f>CONCATENATE("därav som lager-2-produkt :")</f>
        <v>därav som lager-2-produkt :</v>
      </c>
      <c r="C72" s="837"/>
      <c r="D72" s="815"/>
      <c r="E72" s="817"/>
      <c r="F72" s="818"/>
      <c r="G72" s="803"/>
      <c r="H72" s="2"/>
      <c r="I72" s="2"/>
      <c r="J72" s="2"/>
      <c r="K72" s="2"/>
      <c r="L72" s="2"/>
      <c r="M72" s="2"/>
      <c r="N72" s="2"/>
      <c r="O72" s="2"/>
      <c r="P72" s="2"/>
      <c r="Q72" s="2"/>
      <c r="R72" s="2"/>
      <c r="S72" s="2"/>
    </row>
    <row r="73" spans="1:19" s="1" customFormat="1" ht="16.5" customHeight="1">
      <c r="A73" s="802"/>
      <c r="B73" s="833" t="str">
        <f>CONCATENATE("därav som lager-3-produkt (återförsäljarprodukt) [",Fotnoter!A97,"]:")</f>
        <v>därav som lager-3-produkt (återförsäljarprodukt) [91]:</v>
      </c>
      <c r="C73" s="837"/>
      <c r="D73" s="815"/>
      <c r="E73" s="817"/>
      <c r="F73" s="818"/>
      <c r="G73" s="803"/>
      <c r="H73" s="2"/>
      <c r="I73" s="2"/>
      <c r="J73" s="2"/>
      <c r="K73" s="2"/>
      <c r="L73" s="2"/>
      <c r="M73" s="2"/>
      <c r="N73" s="2"/>
      <c r="O73" s="2"/>
      <c r="P73" s="2"/>
      <c r="Q73" s="2"/>
      <c r="R73" s="2"/>
      <c r="S73" s="2"/>
    </row>
    <row r="74" spans="1:19" s="1" customFormat="1" ht="16.5" customHeight="1">
      <c r="A74" s="802"/>
      <c r="B74" s="816" t="s">
        <v>304</v>
      </c>
      <c r="C74" s="815"/>
      <c r="D74" s="815"/>
      <c r="E74" s="817"/>
      <c r="F74" s="818"/>
      <c r="G74" s="803"/>
      <c r="H74" s="2"/>
      <c r="I74" s="2"/>
      <c r="J74" s="2"/>
      <c r="K74" s="2"/>
      <c r="L74" s="2"/>
      <c r="M74" s="2"/>
      <c r="N74" s="2"/>
      <c r="O74" s="2"/>
      <c r="P74" s="2"/>
      <c r="Q74" s="2"/>
      <c r="R74" s="2"/>
      <c r="S74" s="2"/>
    </row>
    <row r="75" spans="1:19" s="1" customFormat="1" ht="16.5" customHeight="1">
      <c r="A75" s="802"/>
      <c r="B75" s="663" t="s">
        <v>306</v>
      </c>
      <c r="C75" s="664"/>
      <c r="D75" s="664"/>
      <c r="E75" s="665"/>
      <c r="F75" s="819" t="str">
        <f>IF(F76+F79=0," ",F76+F79)</f>
        <v> </v>
      </c>
      <c r="G75" s="803"/>
      <c r="H75" s="2"/>
      <c r="I75" s="2"/>
      <c r="J75" s="2"/>
      <c r="K75" s="2"/>
      <c r="L75" s="2"/>
      <c r="M75" s="2"/>
      <c r="N75" s="2"/>
      <c r="O75" s="2"/>
      <c r="P75" s="2"/>
      <c r="Q75" s="2"/>
      <c r="R75" s="2"/>
      <c r="S75" s="2"/>
    </row>
    <row r="76" spans="1:19" s="1" customFormat="1" ht="16.5" customHeight="1">
      <c r="A76" s="802"/>
      <c r="B76" s="1348" t="s">
        <v>315</v>
      </c>
      <c r="C76" s="1349"/>
      <c r="D76" s="660"/>
      <c r="E76" s="661"/>
      <c r="F76" s="814"/>
      <c r="G76" s="803"/>
      <c r="H76" s="2"/>
      <c r="I76" s="2"/>
      <c r="J76" s="2"/>
      <c r="K76" s="2"/>
      <c r="L76" s="2"/>
      <c r="M76" s="2"/>
      <c r="N76" s="2"/>
      <c r="O76" s="2"/>
      <c r="P76" s="2"/>
      <c r="Q76" s="2"/>
      <c r="R76" s="2"/>
      <c r="S76" s="2"/>
    </row>
    <row r="77" spans="1:19" s="1" customFormat="1" ht="16.5" customHeight="1">
      <c r="A77" s="802"/>
      <c r="B77" s="833" t="str">
        <f>CONCATENATE("därav som lager-2-produkt :")</f>
        <v>därav som lager-2-produkt :</v>
      </c>
      <c r="C77" s="837"/>
      <c r="D77" s="815"/>
      <c r="E77" s="817"/>
      <c r="F77" s="818"/>
      <c r="G77" s="803"/>
      <c r="H77" s="2"/>
      <c r="I77" s="2"/>
      <c r="J77" s="2"/>
      <c r="K77" s="2"/>
      <c r="L77" s="2"/>
      <c r="M77" s="2"/>
      <c r="N77" s="2"/>
      <c r="O77" s="2"/>
      <c r="P77" s="2"/>
      <c r="Q77" s="2"/>
      <c r="R77" s="2"/>
      <c r="S77" s="2"/>
    </row>
    <row r="78" spans="1:19" s="1" customFormat="1" ht="16.5" customHeight="1">
      <c r="A78" s="802"/>
      <c r="B78" s="833" t="str">
        <f>CONCATENATE("därav som lager-3-produkt (återförsäljarprodukt) [",Fotnoter!A97,"]:")</f>
        <v>därav som lager-3-produkt (återförsäljarprodukt) [91]:</v>
      </c>
      <c r="C78" s="837"/>
      <c r="D78" s="815"/>
      <c r="E78" s="817"/>
      <c r="F78" s="818"/>
      <c r="G78" s="803"/>
      <c r="H78" s="2"/>
      <c r="I78" s="2"/>
      <c r="J78" s="2"/>
      <c r="K78" s="2"/>
      <c r="L78" s="2"/>
      <c r="M78" s="2"/>
      <c r="N78" s="2"/>
      <c r="O78" s="2"/>
      <c r="P78" s="2"/>
      <c r="Q78" s="2"/>
      <c r="R78" s="2"/>
      <c r="S78" s="2"/>
    </row>
    <row r="79" spans="1:19" s="1" customFormat="1" ht="16.5" customHeight="1">
      <c r="A79" s="802"/>
      <c r="B79" s="816" t="s">
        <v>304</v>
      </c>
      <c r="C79" s="815"/>
      <c r="D79" s="815"/>
      <c r="E79" s="817"/>
      <c r="F79" s="818"/>
      <c r="G79" s="803"/>
      <c r="H79" s="2"/>
      <c r="I79" s="2"/>
      <c r="J79" s="2"/>
      <c r="K79" s="2"/>
      <c r="L79" s="2"/>
      <c r="M79" s="2"/>
      <c r="N79" s="2"/>
      <c r="O79" s="2"/>
      <c r="P79" s="2"/>
      <c r="Q79" s="2"/>
      <c r="R79" s="2"/>
      <c r="S79" s="2"/>
    </row>
    <row r="80" spans="1:19" s="1" customFormat="1" ht="16.5" customHeight="1">
      <c r="A80" s="802"/>
      <c r="B80" s="663" t="s">
        <v>322</v>
      </c>
      <c r="C80" s="664"/>
      <c r="D80" s="664"/>
      <c r="E80" s="665"/>
      <c r="F80" s="819" t="str">
        <f>IF(F81+F84=0," ",F81+F84)</f>
        <v> </v>
      </c>
      <c r="G80" s="803"/>
      <c r="H80" s="2"/>
      <c r="I80" s="2"/>
      <c r="J80" s="2"/>
      <c r="K80" s="2"/>
      <c r="L80" s="2"/>
      <c r="M80" s="2"/>
      <c r="N80" s="2"/>
      <c r="O80" s="2"/>
      <c r="P80" s="2"/>
      <c r="Q80" s="2"/>
      <c r="R80" s="2"/>
      <c r="S80" s="2"/>
    </row>
    <row r="81" spans="1:19" s="1" customFormat="1" ht="16.5" customHeight="1">
      <c r="A81" s="802"/>
      <c r="B81" s="1348" t="s">
        <v>315</v>
      </c>
      <c r="C81" s="1349"/>
      <c r="D81" s="660"/>
      <c r="E81" s="661"/>
      <c r="F81" s="814"/>
      <c r="G81" s="803"/>
      <c r="H81" s="2"/>
      <c r="I81" s="2"/>
      <c r="J81" s="2"/>
      <c r="K81" s="2"/>
      <c r="L81" s="2"/>
      <c r="M81" s="2"/>
      <c r="N81" s="2"/>
      <c r="O81" s="2"/>
      <c r="P81" s="2"/>
      <c r="Q81" s="2"/>
      <c r="R81" s="2"/>
      <c r="S81" s="2"/>
    </row>
    <row r="82" spans="1:19" s="1" customFormat="1" ht="16.5" customHeight="1">
      <c r="A82" s="802"/>
      <c r="B82" s="833" t="str">
        <f>CONCATENATE("därav som lager-2-produkt :")</f>
        <v>därav som lager-2-produkt :</v>
      </c>
      <c r="C82" s="837"/>
      <c r="D82" s="815"/>
      <c r="E82" s="817"/>
      <c r="F82" s="818"/>
      <c r="G82" s="803"/>
      <c r="H82" s="2"/>
      <c r="I82" s="2"/>
      <c r="J82" s="2"/>
      <c r="K82" s="2"/>
      <c r="L82" s="2"/>
      <c r="M82" s="2"/>
      <c r="N82" s="2"/>
      <c r="O82" s="2"/>
      <c r="P82" s="2"/>
      <c r="Q82" s="2"/>
      <c r="R82" s="2"/>
      <c r="S82" s="2"/>
    </row>
    <row r="83" spans="1:19" s="1" customFormat="1" ht="16.5" customHeight="1">
      <c r="A83" s="802"/>
      <c r="B83" s="833" t="str">
        <f>CONCATENATE("därav som lager-3-produkt (återförsäljarprodukt) [",Fotnoter!A97,"]:")</f>
        <v>därav som lager-3-produkt (återförsäljarprodukt) [91]:</v>
      </c>
      <c r="C83" s="837"/>
      <c r="D83" s="815"/>
      <c r="E83" s="817"/>
      <c r="F83" s="818"/>
      <c r="G83" s="803"/>
      <c r="H83" s="2"/>
      <c r="I83" s="2"/>
      <c r="J83" s="2"/>
      <c r="K83" s="2"/>
      <c r="L83" s="2"/>
      <c r="M83" s="2"/>
      <c r="N83" s="2"/>
      <c r="O83" s="2"/>
      <c r="P83" s="2"/>
      <c r="Q83" s="2"/>
      <c r="R83" s="2"/>
      <c r="S83" s="2"/>
    </row>
    <row r="84" spans="1:19" s="1" customFormat="1" ht="16.5" customHeight="1">
      <c r="A84" s="802"/>
      <c r="B84" s="816" t="s">
        <v>304</v>
      </c>
      <c r="C84" s="815"/>
      <c r="D84" s="815"/>
      <c r="E84" s="817"/>
      <c r="F84" s="818"/>
      <c r="G84" s="803"/>
      <c r="H84" s="2"/>
      <c r="I84" s="2"/>
      <c r="J84" s="2"/>
      <c r="K84" s="2"/>
      <c r="L84" s="2"/>
      <c r="M84" s="2"/>
      <c r="N84" s="2"/>
      <c r="O84" s="2"/>
      <c r="P84" s="2"/>
      <c r="Q84" s="2"/>
      <c r="R84" s="2"/>
      <c r="S84" s="2"/>
    </row>
    <row r="85" spans="1:19" s="1" customFormat="1" ht="16.5" customHeight="1">
      <c r="A85" s="802"/>
      <c r="B85" s="663" t="s">
        <v>200</v>
      </c>
      <c r="C85" s="664"/>
      <c r="D85" s="664"/>
      <c r="E85" s="665"/>
      <c r="F85" s="819" t="str">
        <f>IF(F86+F89=0," ",F86+F89)</f>
        <v> </v>
      </c>
      <c r="G85" s="803"/>
      <c r="H85" s="2"/>
      <c r="I85" s="2"/>
      <c r="J85" s="2"/>
      <c r="K85" s="2"/>
      <c r="L85" s="2"/>
      <c r="M85" s="2"/>
      <c r="N85" s="2"/>
      <c r="O85" s="2"/>
      <c r="P85" s="2"/>
      <c r="Q85" s="2"/>
      <c r="R85" s="2"/>
      <c r="S85" s="2"/>
    </row>
    <row r="86" spans="1:19" s="1" customFormat="1" ht="16.5" customHeight="1">
      <c r="A86" s="802"/>
      <c r="B86" s="1348" t="s">
        <v>315</v>
      </c>
      <c r="C86" s="1349"/>
      <c r="D86" s="660"/>
      <c r="E86" s="661"/>
      <c r="F86" s="814"/>
      <c r="G86" s="803"/>
      <c r="H86" s="2"/>
      <c r="I86" s="2"/>
      <c r="J86" s="2"/>
      <c r="K86" s="2"/>
      <c r="L86" s="2"/>
      <c r="M86" s="2"/>
      <c r="N86" s="2"/>
      <c r="O86" s="2"/>
      <c r="P86" s="2"/>
      <c r="Q86" s="2"/>
      <c r="R86" s="2"/>
      <c r="S86" s="2"/>
    </row>
    <row r="87" spans="1:19" s="1" customFormat="1" ht="16.5" customHeight="1">
      <c r="A87" s="802"/>
      <c r="B87" s="833" t="str">
        <f>CONCATENATE("därav som lager-2-produkt :")</f>
        <v>därav som lager-2-produkt :</v>
      </c>
      <c r="C87" s="837"/>
      <c r="D87" s="815"/>
      <c r="E87" s="817"/>
      <c r="F87" s="818"/>
      <c r="G87" s="803"/>
      <c r="H87" s="2"/>
      <c r="I87" s="2"/>
      <c r="J87" s="2"/>
      <c r="K87" s="2"/>
      <c r="L87" s="2"/>
      <c r="M87" s="2"/>
      <c r="N87" s="2"/>
      <c r="O87" s="2"/>
      <c r="P87" s="2"/>
      <c r="Q87" s="2"/>
      <c r="R87" s="2"/>
      <c r="S87" s="2"/>
    </row>
    <row r="88" spans="1:19" s="1" customFormat="1" ht="16.5" customHeight="1">
      <c r="A88" s="802"/>
      <c r="B88" s="833" t="str">
        <f>CONCATENATE("därav som lager-3-produkt (återförsäljarprodukt) [",Fotnoter!A97,"]:")</f>
        <v>därav som lager-3-produkt (återförsäljarprodukt) [91]:</v>
      </c>
      <c r="C88" s="837"/>
      <c r="D88" s="815"/>
      <c r="E88" s="817"/>
      <c r="F88" s="818"/>
      <c r="G88" s="803"/>
      <c r="H88" s="2"/>
      <c r="I88" s="2"/>
      <c r="J88" s="2"/>
      <c r="K88" s="2"/>
      <c r="L88" s="2"/>
      <c r="M88" s="2"/>
      <c r="N88" s="2"/>
      <c r="O88" s="2"/>
      <c r="P88" s="2"/>
      <c r="Q88" s="2"/>
      <c r="R88" s="2"/>
      <c r="S88" s="2"/>
    </row>
    <row r="89" spans="1:19" s="1" customFormat="1" ht="16.5" customHeight="1" thickBot="1">
      <c r="A89" s="802"/>
      <c r="B89" s="816" t="s">
        <v>304</v>
      </c>
      <c r="C89" s="815"/>
      <c r="D89" s="815"/>
      <c r="E89" s="817"/>
      <c r="F89" s="818"/>
      <c r="G89" s="803"/>
      <c r="H89" s="2"/>
      <c r="I89" s="2"/>
      <c r="J89" s="2"/>
      <c r="K89" s="2"/>
      <c r="L89" s="2"/>
      <c r="M89" s="2"/>
      <c r="N89" s="2"/>
      <c r="O89" s="2"/>
      <c r="P89" s="2"/>
      <c r="Q89" s="2"/>
      <c r="R89" s="2"/>
      <c r="S89" s="2"/>
    </row>
    <row r="90" spans="1:19" s="1" customFormat="1" ht="16.5" customHeight="1" thickTop="1">
      <c r="A90" s="802"/>
      <c r="B90" s="82" t="s">
        <v>307</v>
      </c>
      <c r="C90" s="820"/>
      <c r="D90" s="820"/>
      <c r="E90" s="821"/>
      <c r="F90" s="822" t="str">
        <f>IF(SUM(F60,F65,F70,F75,F80,F85)=0," ",SUM(F60,F65,F70,F75,F80,F85))</f>
        <v> </v>
      </c>
      <c r="G90" s="803"/>
      <c r="H90" s="2"/>
      <c r="I90" s="2"/>
      <c r="J90" s="2"/>
      <c r="K90" s="2"/>
      <c r="L90" s="2"/>
      <c r="M90" s="2"/>
      <c r="N90" s="2"/>
      <c r="O90" s="2"/>
      <c r="P90" s="2"/>
      <c r="Q90" s="2"/>
      <c r="R90" s="2"/>
      <c r="S90" s="2"/>
    </row>
    <row r="91" spans="1:19" s="1" customFormat="1" ht="15" customHeight="1">
      <c r="A91" s="802"/>
      <c r="B91" s="1354" t="s">
        <v>106</v>
      </c>
      <c r="C91" s="1355"/>
      <c r="D91" s="1355"/>
      <c r="E91" s="1355"/>
      <c r="F91" s="1356"/>
      <c r="G91" s="803"/>
      <c r="H91" s="2"/>
      <c r="I91" s="2"/>
      <c r="J91" s="2"/>
      <c r="K91" s="2"/>
      <c r="L91" s="2"/>
      <c r="M91" s="2"/>
      <c r="N91" s="2"/>
      <c r="O91" s="2"/>
      <c r="P91" s="2"/>
      <c r="Q91" s="2"/>
      <c r="R91" s="2"/>
      <c r="S91" s="2"/>
    </row>
    <row r="92" spans="1:19" s="1" customFormat="1" ht="30.75" customHeight="1">
      <c r="A92" s="802"/>
      <c r="B92" s="1357"/>
      <c r="C92" s="1358"/>
      <c r="D92" s="1358"/>
      <c r="E92" s="1358"/>
      <c r="F92" s="1359"/>
      <c r="G92" s="803"/>
      <c r="H92" s="2"/>
      <c r="I92" s="2"/>
      <c r="J92" s="2"/>
      <c r="K92" s="2"/>
      <c r="L92" s="2"/>
      <c r="M92" s="2"/>
      <c r="N92" s="2"/>
      <c r="O92" s="2"/>
      <c r="P92" s="2"/>
      <c r="Q92" s="2"/>
      <c r="R92" s="2"/>
      <c r="S92" s="2"/>
    </row>
  </sheetData>
  <sheetProtection/>
  <mergeCells count="30">
    <mergeCell ref="B32:F32"/>
    <mergeCell ref="B31:F31"/>
    <mergeCell ref="B57:F57"/>
    <mergeCell ref="B60:E60"/>
    <mergeCell ref="B65:E65"/>
    <mergeCell ref="B71:C71"/>
    <mergeCell ref="B10:F10"/>
    <mergeCell ref="B33:F33"/>
    <mergeCell ref="B91:F92"/>
    <mergeCell ref="B44:C44"/>
    <mergeCell ref="B47:C47"/>
    <mergeCell ref="B50:C50"/>
    <mergeCell ref="B13:E13"/>
    <mergeCell ref="B29:F30"/>
    <mergeCell ref="B38:C38"/>
    <mergeCell ref="B41:C41"/>
    <mergeCell ref="E1:F1"/>
    <mergeCell ref="B3:F3"/>
    <mergeCell ref="B4:F4"/>
    <mergeCell ref="B5:F5"/>
    <mergeCell ref="B8:F8"/>
    <mergeCell ref="B6:F6"/>
    <mergeCell ref="B86:C86"/>
    <mergeCell ref="B76:C76"/>
    <mergeCell ref="B35:F35"/>
    <mergeCell ref="C36:D36"/>
    <mergeCell ref="B37:E37"/>
    <mergeCell ref="B53:F54"/>
    <mergeCell ref="B56:F56"/>
    <mergeCell ref="B81:C81"/>
  </mergeCells>
  <printOptions/>
  <pageMargins left="0.7874015748031497" right="0.7874015748031497" top="0.3937007874015748" bottom="0.35433070866141736" header="0.4330708661417323" footer="0.2362204724409449"/>
  <pageSetup fitToHeight="0" fitToWidth="1" horizontalDpi="600" verticalDpi="600" orientation="portrait" paperSize="9" scale="83" r:id="rId2"/>
  <headerFooter alignWithMargins="0">
    <oddFooter>&amp;CSida &amp;P(&amp;N)</oddFooter>
  </headerFooter>
  <rowBreaks count="2" manualBreakCount="2">
    <brk id="30" max="255" man="1"/>
    <brk id="54" max="255" man="1"/>
  </rowBreaks>
  <drawing r:id="rId1"/>
</worksheet>
</file>

<file path=xl/worksheets/sheet15.xml><?xml version="1.0" encoding="utf-8"?>
<worksheet xmlns="http://schemas.openxmlformats.org/spreadsheetml/2006/main" xmlns:r="http://schemas.openxmlformats.org/officeDocument/2006/relationships">
  <sheetPr codeName="Blad21"/>
  <dimension ref="A1:K206"/>
  <sheetViews>
    <sheetView zoomScalePageLayoutView="0" workbookViewId="0" topLeftCell="A1">
      <selection activeCell="C82" sqref="C82"/>
    </sheetView>
  </sheetViews>
  <sheetFormatPr defaultColWidth="9.140625" defaultRowHeight="12.75"/>
  <cols>
    <col min="1" max="1" width="7.140625" style="104" customWidth="1"/>
    <col min="2" max="2" width="2.57421875" style="26" customWidth="1"/>
    <col min="3" max="3" width="74.7109375" style="107" customWidth="1"/>
    <col min="4" max="4" width="5.57421875" style="864" customWidth="1"/>
    <col min="5" max="5" width="6.8515625" style="25" customWidth="1"/>
    <col min="6" max="6" width="9.140625" style="25" hidden="1" customWidth="1"/>
    <col min="7" max="7" width="26.421875" style="25" customWidth="1"/>
    <col min="8" max="16384" width="9.140625" style="26" customWidth="1"/>
  </cols>
  <sheetData>
    <row r="1" spans="1:4" ht="15">
      <c r="A1" s="103"/>
      <c r="B1" s="74"/>
      <c r="C1" s="105"/>
      <c r="D1" s="862"/>
    </row>
    <row r="2" spans="1:4" ht="15">
      <c r="A2" s="103"/>
      <c r="B2" s="74"/>
      <c r="C2" s="105"/>
      <c r="D2" s="862"/>
    </row>
    <row r="3" spans="1:4" ht="15">
      <c r="A3" s="103"/>
      <c r="B3" s="74"/>
      <c r="C3" s="105"/>
      <c r="D3" s="862"/>
    </row>
    <row r="4" spans="1:7" ht="15.75" thickBot="1">
      <c r="A4" s="117"/>
      <c r="B4" s="110"/>
      <c r="C4" s="835" t="s">
        <v>309</v>
      </c>
      <c r="D4" s="863"/>
      <c r="G4" s="985"/>
    </row>
    <row r="5" spans="1:7" ht="108" customHeight="1">
      <c r="A5" s="102">
        <v>1</v>
      </c>
      <c r="B5" s="78"/>
      <c r="C5" s="106" t="s">
        <v>333</v>
      </c>
      <c r="D5" s="1382" t="s">
        <v>186</v>
      </c>
      <c r="G5" s="911"/>
    </row>
    <row r="6" spans="1:4" ht="62.25" customHeight="1">
      <c r="A6" s="102">
        <v>2</v>
      </c>
      <c r="B6" s="78"/>
      <c r="C6" s="126" t="s">
        <v>182</v>
      </c>
      <c r="D6" s="1383"/>
    </row>
    <row r="7" spans="1:4" ht="15">
      <c r="A7" s="102">
        <v>3</v>
      </c>
      <c r="B7" s="78"/>
      <c r="C7" s="106" t="s">
        <v>183</v>
      </c>
      <c r="D7" s="1383"/>
    </row>
    <row r="8" spans="1:4" ht="18" customHeight="1">
      <c r="A8" s="102">
        <v>4</v>
      </c>
      <c r="B8" s="78"/>
      <c r="C8" s="126" t="s">
        <v>184</v>
      </c>
      <c r="D8" s="1383"/>
    </row>
    <row r="9" spans="1:4" ht="105">
      <c r="A9" s="102">
        <v>5</v>
      </c>
      <c r="B9" s="78"/>
      <c r="C9" s="126" t="s">
        <v>185</v>
      </c>
      <c r="D9" s="1383"/>
    </row>
    <row r="10" spans="1:4" ht="45">
      <c r="A10" s="102"/>
      <c r="B10" s="78"/>
      <c r="C10" s="126" t="s">
        <v>87</v>
      </c>
      <c r="D10" s="1383"/>
    </row>
    <row r="11" spans="1:4" ht="45">
      <c r="A11" s="102"/>
      <c r="B11" s="78"/>
      <c r="C11" s="129" t="s">
        <v>88</v>
      </c>
      <c r="D11" s="1383"/>
    </row>
    <row r="12" spans="1:4" ht="45.75" thickBot="1">
      <c r="A12" s="109">
        <v>6</v>
      </c>
      <c r="B12" s="110"/>
      <c r="C12" s="130" t="s">
        <v>288</v>
      </c>
      <c r="D12" s="1384"/>
    </row>
    <row r="13" spans="1:4" ht="75">
      <c r="A13" s="102">
        <v>7</v>
      </c>
      <c r="B13" s="78"/>
      <c r="C13" s="131" t="s">
        <v>171</v>
      </c>
      <c r="D13" s="1385" t="s">
        <v>187</v>
      </c>
    </row>
    <row r="14" spans="1:5" ht="30">
      <c r="A14" s="984">
        <v>8</v>
      </c>
      <c r="B14" s="78"/>
      <c r="C14" s="136" t="s">
        <v>358</v>
      </c>
      <c r="D14" s="1386"/>
      <c r="E14" s="911"/>
    </row>
    <row r="15" spans="1:4" ht="45">
      <c r="A15" s="102">
        <v>9</v>
      </c>
      <c r="B15" s="78"/>
      <c r="C15" s="106" t="s">
        <v>172</v>
      </c>
      <c r="D15" s="1386"/>
    </row>
    <row r="16" spans="1:4" ht="90">
      <c r="A16" s="102">
        <v>10</v>
      </c>
      <c r="B16" s="78"/>
      <c r="C16" s="106" t="s">
        <v>173</v>
      </c>
      <c r="D16" s="1386"/>
    </row>
    <row r="17" spans="1:4" ht="90">
      <c r="A17" s="102">
        <v>11</v>
      </c>
      <c r="B17" s="78"/>
      <c r="C17" s="106" t="s">
        <v>174</v>
      </c>
      <c r="D17" s="1386"/>
    </row>
    <row r="18" spans="1:4" ht="33.75" customHeight="1">
      <c r="A18" s="102">
        <v>12</v>
      </c>
      <c r="B18" s="78"/>
      <c r="C18" s="106" t="s">
        <v>280</v>
      </c>
      <c r="D18" s="1386"/>
    </row>
    <row r="19" spans="1:4" ht="66" customHeight="1">
      <c r="A19" s="102">
        <v>13</v>
      </c>
      <c r="B19" s="78"/>
      <c r="C19" s="106" t="s">
        <v>420</v>
      </c>
      <c r="D19" s="1386"/>
    </row>
    <row r="20" spans="1:4" ht="75">
      <c r="A20" s="102">
        <v>14</v>
      </c>
      <c r="B20" s="78"/>
      <c r="C20" s="106" t="s">
        <v>421</v>
      </c>
      <c r="D20" s="1386"/>
    </row>
    <row r="21" spans="1:4" ht="31.5" customHeight="1">
      <c r="A21" s="102">
        <v>15</v>
      </c>
      <c r="B21" s="78"/>
      <c r="C21" s="106" t="s">
        <v>175</v>
      </c>
      <c r="D21" s="1386"/>
    </row>
    <row r="22" spans="1:7" ht="15">
      <c r="A22" s="102">
        <v>16</v>
      </c>
      <c r="B22" s="78"/>
      <c r="C22" s="106" t="s">
        <v>366</v>
      </c>
      <c r="D22" s="1386"/>
      <c r="G22" s="911"/>
    </row>
    <row r="23" spans="1:9" ht="60">
      <c r="A23" s="984">
        <v>17</v>
      </c>
      <c r="B23" s="78"/>
      <c r="C23" s="106" t="s">
        <v>419</v>
      </c>
      <c r="D23" s="1386"/>
      <c r="E23" s="26"/>
      <c r="F23" s="26"/>
      <c r="G23" s="911"/>
      <c r="H23" s="25"/>
      <c r="I23" s="911"/>
    </row>
    <row r="24" spans="1:4" ht="30">
      <c r="A24" s="102">
        <v>18</v>
      </c>
      <c r="B24" s="78"/>
      <c r="C24" s="126" t="s">
        <v>176</v>
      </c>
      <c r="D24" s="1386"/>
    </row>
    <row r="25" spans="1:4" ht="45">
      <c r="A25" s="102">
        <v>19</v>
      </c>
      <c r="B25" s="78"/>
      <c r="C25" s="126" t="s">
        <v>177</v>
      </c>
      <c r="D25" s="1386"/>
    </row>
    <row r="26" spans="1:4" ht="60">
      <c r="A26" s="102">
        <v>20</v>
      </c>
      <c r="B26" s="78"/>
      <c r="C26" s="131" t="s">
        <v>178</v>
      </c>
      <c r="D26" s="1386"/>
    </row>
    <row r="27" spans="1:4" ht="75.75" thickBot="1">
      <c r="A27" s="102">
        <v>21</v>
      </c>
      <c r="B27" s="110"/>
      <c r="C27" s="132" t="s">
        <v>181</v>
      </c>
      <c r="D27" s="1387"/>
    </row>
    <row r="28" spans="1:4" ht="15">
      <c r="A28" s="102">
        <v>22</v>
      </c>
      <c r="B28" s="108"/>
      <c r="C28" s="133" t="s">
        <v>188</v>
      </c>
      <c r="D28" s="1385" t="s">
        <v>194</v>
      </c>
    </row>
    <row r="29" spans="1:5" ht="106.5" customHeight="1">
      <c r="A29" s="102">
        <v>23</v>
      </c>
      <c r="B29" s="78"/>
      <c r="C29" s="126" t="s">
        <v>190</v>
      </c>
      <c r="D29" s="1386"/>
      <c r="E29" s="90"/>
    </row>
    <row r="30" spans="1:5" ht="75">
      <c r="A30" s="102">
        <v>24</v>
      </c>
      <c r="B30" s="78"/>
      <c r="C30" s="126" t="s">
        <v>226</v>
      </c>
      <c r="D30" s="1386"/>
      <c r="E30" s="90"/>
    </row>
    <row r="31" spans="1:7" ht="15">
      <c r="A31" s="102">
        <v>25</v>
      </c>
      <c r="B31" s="78"/>
      <c r="C31" s="126" t="s">
        <v>378</v>
      </c>
      <c r="D31" s="1386"/>
      <c r="E31" s="90"/>
      <c r="G31" s="911"/>
    </row>
    <row r="32" spans="1:7" ht="33" customHeight="1">
      <c r="A32" s="102">
        <v>26</v>
      </c>
      <c r="B32" s="78"/>
      <c r="C32" s="126" t="s">
        <v>227</v>
      </c>
      <c r="D32" s="1386"/>
      <c r="E32" s="90"/>
      <c r="G32" s="911"/>
    </row>
    <row r="33" spans="1:5" ht="30">
      <c r="A33" s="102">
        <v>27</v>
      </c>
      <c r="B33" s="78"/>
      <c r="C33" s="126" t="s">
        <v>228</v>
      </c>
      <c r="D33" s="1386"/>
      <c r="E33" s="77"/>
    </row>
    <row r="34" spans="1:5" ht="30">
      <c r="A34" s="102">
        <v>28</v>
      </c>
      <c r="B34" s="78"/>
      <c r="C34" s="126" t="s">
        <v>229</v>
      </c>
      <c r="D34" s="1386"/>
      <c r="E34" s="90"/>
    </row>
    <row r="35" spans="1:7" ht="30">
      <c r="A35" s="102">
        <v>29</v>
      </c>
      <c r="B35" s="78"/>
      <c r="C35" s="126" t="s">
        <v>230</v>
      </c>
      <c r="D35" s="1386"/>
      <c r="E35" s="90"/>
      <c r="G35" s="985"/>
    </row>
    <row r="36" spans="1:7" ht="30.75" thickBot="1">
      <c r="A36" s="102">
        <v>30</v>
      </c>
      <c r="B36" s="78"/>
      <c r="C36" s="126" t="s">
        <v>231</v>
      </c>
      <c r="D36" s="1386"/>
      <c r="E36" s="90"/>
      <c r="G36" s="932"/>
    </row>
    <row r="37" spans="1:5" ht="50.25" customHeight="1">
      <c r="A37" s="102">
        <v>31</v>
      </c>
      <c r="B37" s="108"/>
      <c r="C37" s="113" t="s">
        <v>317</v>
      </c>
      <c r="D37" s="1392" t="s">
        <v>213</v>
      </c>
      <c r="E37" s="90"/>
    </row>
    <row r="38" spans="1:5" ht="30">
      <c r="A38" s="102">
        <v>32</v>
      </c>
      <c r="B38" s="78"/>
      <c r="C38" s="111" t="s">
        <v>251</v>
      </c>
      <c r="D38" s="1393"/>
      <c r="E38" s="90"/>
    </row>
    <row r="39" spans="1:5" ht="45">
      <c r="A39" s="102">
        <v>33</v>
      </c>
      <c r="B39" s="78"/>
      <c r="C39" s="111" t="s">
        <v>422</v>
      </c>
      <c r="D39" s="1393"/>
      <c r="E39" s="90"/>
    </row>
    <row r="40" spans="1:5" ht="45">
      <c r="A40" s="102">
        <v>34</v>
      </c>
      <c r="B40" s="78"/>
      <c r="C40" s="111" t="s">
        <v>423</v>
      </c>
      <c r="D40" s="1393"/>
      <c r="E40" s="90"/>
    </row>
    <row r="41" spans="1:5" ht="30">
      <c r="A41" s="102">
        <v>35</v>
      </c>
      <c r="B41" s="78"/>
      <c r="C41" s="111" t="s">
        <v>252</v>
      </c>
      <c r="D41" s="1393"/>
      <c r="E41" s="90"/>
    </row>
    <row r="42" spans="1:5" ht="48" customHeight="1">
      <c r="A42" s="102">
        <v>36</v>
      </c>
      <c r="B42" s="78"/>
      <c r="C42" s="111" t="s">
        <v>424</v>
      </c>
      <c r="D42" s="1393"/>
      <c r="E42" s="90"/>
    </row>
    <row r="43" spans="1:11" ht="36" customHeight="1">
      <c r="A43" s="102">
        <v>37</v>
      </c>
      <c r="B43" s="78"/>
      <c r="C43" s="106" t="s">
        <v>367</v>
      </c>
      <c r="D43" s="1393"/>
      <c r="E43" s="125"/>
      <c r="H43" s="1390"/>
      <c r="I43" s="1391"/>
      <c r="J43" s="1391"/>
      <c r="K43" s="1391"/>
    </row>
    <row r="44" spans="1:5" ht="60">
      <c r="A44" s="102">
        <v>38</v>
      </c>
      <c r="B44" s="78"/>
      <c r="C44" s="111" t="s">
        <v>425</v>
      </c>
      <c r="D44" s="1393"/>
      <c r="E44" s="90"/>
    </row>
    <row r="45" spans="1:5" ht="30">
      <c r="A45" s="102">
        <v>39</v>
      </c>
      <c r="B45" s="78"/>
      <c r="C45" s="111" t="s">
        <v>426</v>
      </c>
      <c r="D45" s="1393"/>
      <c r="E45" s="90"/>
    </row>
    <row r="46" spans="1:5" ht="15">
      <c r="A46" s="984">
        <v>40</v>
      </c>
      <c r="B46" s="78"/>
      <c r="C46" s="111" t="s">
        <v>362</v>
      </c>
      <c r="D46" s="1393"/>
      <c r="E46" s="90"/>
    </row>
    <row r="47" spans="1:5" ht="33" customHeight="1">
      <c r="A47" s="102">
        <v>41</v>
      </c>
      <c r="B47" s="78"/>
      <c r="C47" s="126" t="s">
        <v>355</v>
      </c>
      <c r="D47" s="1393"/>
      <c r="E47" s="127"/>
    </row>
    <row r="48" spans="1:5" ht="30">
      <c r="A48" s="102">
        <v>42</v>
      </c>
      <c r="B48" s="78"/>
      <c r="C48" s="1034" t="s">
        <v>405</v>
      </c>
      <c r="D48" s="1393"/>
      <c r="E48" s="90"/>
    </row>
    <row r="49" spans="1:5" ht="30">
      <c r="A49" s="102">
        <v>43</v>
      </c>
      <c r="B49" s="78"/>
      <c r="C49" s="111" t="s">
        <v>318</v>
      </c>
      <c r="D49" s="1393"/>
      <c r="E49" s="90"/>
    </row>
    <row r="50" spans="1:5" ht="15">
      <c r="A50" s="102">
        <v>44</v>
      </c>
      <c r="B50" s="78"/>
      <c r="C50" s="111" t="s">
        <v>253</v>
      </c>
      <c r="D50" s="1393"/>
      <c r="E50" s="90"/>
    </row>
    <row r="51" spans="1:5" ht="30">
      <c r="A51" s="102">
        <v>45</v>
      </c>
      <c r="B51" s="78"/>
      <c r="C51" s="111" t="s">
        <v>251</v>
      </c>
      <c r="D51" s="1393"/>
      <c r="E51" s="90"/>
    </row>
    <row r="52" spans="1:5" ht="75">
      <c r="A52" s="102">
        <v>46</v>
      </c>
      <c r="B52" s="78"/>
      <c r="C52" s="111" t="s">
        <v>254</v>
      </c>
      <c r="D52" s="1393"/>
      <c r="E52" s="90"/>
    </row>
    <row r="53" spans="1:5" ht="60">
      <c r="A53" s="102">
        <v>47</v>
      </c>
      <c r="B53" s="78"/>
      <c r="C53" s="111" t="s">
        <v>289</v>
      </c>
      <c r="D53" s="1393"/>
      <c r="E53" s="90"/>
    </row>
    <row r="54" spans="1:5" ht="15">
      <c r="A54" s="102">
        <v>48</v>
      </c>
      <c r="B54" s="78"/>
      <c r="C54" s="111" t="s">
        <v>255</v>
      </c>
      <c r="D54" s="1393"/>
      <c r="E54" s="90"/>
    </row>
    <row r="55" spans="1:5" ht="15">
      <c r="A55" s="102">
        <v>49</v>
      </c>
      <c r="B55" s="78"/>
      <c r="C55" s="126" t="s">
        <v>290</v>
      </c>
      <c r="D55" s="1393"/>
      <c r="E55" s="128"/>
    </row>
    <row r="56" spans="1:5" ht="65.25" customHeight="1">
      <c r="A56" s="102">
        <v>50</v>
      </c>
      <c r="B56" s="78"/>
      <c r="C56" s="111" t="s">
        <v>256</v>
      </c>
      <c r="D56" s="1393"/>
      <c r="E56" s="90"/>
    </row>
    <row r="57" spans="1:5" ht="15">
      <c r="A57" s="102">
        <v>51</v>
      </c>
      <c r="B57" s="78"/>
      <c r="C57" s="111" t="s">
        <v>268</v>
      </c>
      <c r="D57" s="1393"/>
      <c r="E57" s="90"/>
    </row>
    <row r="58" spans="1:7" ht="30">
      <c r="A58" s="102">
        <v>52</v>
      </c>
      <c r="B58" s="78"/>
      <c r="C58" s="111" t="s">
        <v>257</v>
      </c>
      <c r="D58" s="1393"/>
      <c r="E58" s="90"/>
      <c r="G58" s="911"/>
    </row>
    <row r="59" spans="1:7" ht="45">
      <c r="A59" s="102">
        <v>53</v>
      </c>
      <c r="B59" s="78"/>
      <c r="C59" s="111" t="s">
        <v>258</v>
      </c>
      <c r="D59" s="1393"/>
      <c r="E59" s="90"/>
      <c r="F59" s="90"/>
      <c r="G59" s="77"/>
    </row>
    <row r="60" spans="1:7" ht="15">
      <c r="A60" s="102">
        <v>54</v>
      </c>
      <c r="B60" s="78"/>
      <c r="C60" s="111" t="s">
        <v>259</v>
      </c>
      <c r="D60" s="1393"/>
      <c r="E60" s="90"/>
      <c r="F60" s="90"/>
      <c r="G60" s="77"/>
    </row>
    <row r="61" spans="1:7" ht="15">
      <c r="A61" s="102">
        <v>55</v>
      </c>
      <c r="B61" s="78"/>
      <c r="C61" s="112" t="s">
        <v>260</v>
      </c>
      <c r="D61" s="1393"/>
      <c r="E61" s="90"/>
      <c r="F61" s="90"/>
      <c r="G61" s="77"/>
    </row>
    <row r="62" spans="1:7" ht="15">
      <c r="A62" s="102">
        <v>56</v>
      </c>
      <c r="B62" s="78"/>
      <c r="C62" s="112" t="s">
        <v>354</v>
      </c>
      <c r="D62" s="1393"/>
      <c r="E62" s="90"/>
      <c r="F62" s="90"/>
      <c r="G62" s="77"/>
    </row>
    <row r="63" spans="1:6" ht="15">
      <c r="A63" s="102">
        <v>57</v>
      </c>
      <c r="B63" s="78"/>
      <c r="C63" s="111" t="s">
        <v>261</v>
      </c>
      <c r="D63" s="1393"/>
      <c r="E63" s="90"/>
      <c r="F63" s="90"/>
    </row>
    <row r="64" spans="1:6" ht="45">
      <c r="A64" s="102">
        <v>58</v>
      </c>
      <c r="B64" s="78"/>
      <c r="C64" s="111" t="s">
        <v>262</v>
      </c>
      <c r="D64" s="1393"/>
      <c r="E64" s="90"/>
      <c r="F64" s="90"/>
    </row>
    <row r="65" spans="1:6" ht="45">
      <c r="A65" s="102">
        <v>59</v>
      </c>
      <c r="B65" s="78"/>
      <c r="C65" s="111" t="s">
        <v>263</v>
      </c>
      <c r="D65" s="1393"/>
      <c r="E65" s="90"/>
      <c r="F65" s="90"/>
    </row>
    <row r="66" spans="1:6" ht="30">
      <c r="A66" s="102">
        <v>60</v>
      </c>
      <c r="B66" s="78"/>
      <c r="C66" s="111" t="s">
        <v>264</v>
      </c>
      <c r="D66" s="1393"/>
      <c r="E66" s="90"/>
      <c r="F66" s="90"/>
    </row>
    <row r="67" spans="1:6" ht="30">
      <c r="A67" s="102">
        <v>61</v>
      </c>
      <c r="B67" s="78"/>
      <c r="C67" s="111" t="s">
        <v>265</v>
      </c>
      <c r="D67" s="1393"/>
      <c r="E67" s="90"/>
      <c r="F67" s="90"/>
    </row>
    <row r="68" spans="1:6" ht="15">
      <c r="A68" s="102">
        <v>62</v>
      </c>
      <c r="B68" s="78"/>
      <c r="C68" s="111" t="s">
        <v>266</v>
      </c>
      <c r="D68" s="1393"/>
      <c r="E68" s="90"/>
      <c r="F68" s="90"/>
    </row>
    <row r="69" spans="1:7" ht="30">
      <c r="A69" s="102">
        <v>63</v>
      </c>
      <c r="B69" s="78"/>
      <c r="C69" s="111" t="s">
        <v>427</v>
      </c>
      <c r="D69" s="1393"/>
      <c r="E69" s="90"/>
      <c r="F69" s="90"/>
      <c r="G69" s="911"/>
    </row>
    <row r="70" spans="1:6" ht="15.75" thickBot="1">
      <c r="A70" s="102">
        <v>64</v>
      </c>
      <c r="B70" s="110"/>
      <c r="C70" s="116" t="s">
        <v>267</v>
      </c>
      <c r="D70" s="1394"/>
      <c r="E70" s="90"/>
      <c r="F70" s="90"/>
    </row>
    <row r="71" spans="1:6" ht="15">
      <c r="A71" s="102">
        <v>65</v>
      </c>
      <c r="B71" s="108"/>
      <c r="C71" s="113" t="s">
        <v>269</v>
      </c>
      <c r="D71" s="1392" t="s">
        <v>215</v>
      </c>
      <c r="E71" s="90"/>
      <c r="F71" s="90"/>
    </row>
    <row r="72" spans="1:7" ht="45">
      <c r="A72" s="102">
        <v>66</v>
      </c>
      <c r="B72" s="78"/>
      <c r="C72" s="111" t="s">
        <v>428</v>
      </c>
      <c r="D72" s="1393"/>
      <c r="E72" s="90"/>
      <c r="F72" s="90"/>
      <c r="G72" s="911"/>
    </row>
    <row r="73" spans="1:6" ht="30">
      <c r="A73" s="102">
        <v>67</v>
      </c>
      <c r="B73" s="78"/>
      <c r="C73" s="111" t="s">
        <v>270</v>
      </c>
      <c r="D73" s="1393"/>
      <c r="E73" s="90"/>
      <c r="F73" s="90"/>
    </row>
    <row r="74" spans="1:7" ht="45">
      <c r="A74" s="102">
        <v>68</v>
      </c>
      <c r="B74" s="78"/>
      <c r="C74" s="111" t="s">
        <v>429</v>
      </c>
      <c r="D74" s="1393"/>
      <c r="E74" s="90"/>
      <c r="F74" s="90"/>
      <c r="G74" s="911"/>
    </row>
    <row r="75" spans="1:6" ht="30">
      <c r="A75" s="102">
        <v>69</v>
      </c>
      <c r="B75" s="78"/>
      <c r="C75" s="111" t="s">
        <v>271</v>
      </c>
      <c r="D75" s="1393"/>
      <c r="E75" s="90"/>
      <c r="F75" s="90"/>
    </row>
    <row r="76" spans="1:7" ht="30">
      <c r="A76" s="102">
        <v>70</v>
      </c>
      <c r="B76" s="78"/>
      <c r="C76" s="111" t="s">
        <v>272</v>
      </c>
      <c r="D76" s="1393"/>
      <c r="E76" s="90"/>
      <c r="F76" s="90"/>
      <c r="G76" s="77"/>
    </row>
    <row r="77" spans="1:6" ht="30">
      <c r="A77" s="102">
        <v>71</v>
      </c>
      <c r="B77" s="78"/>
      <c r="C77" s="111" t="s">
        <v>229</v>
      </c>
      <c r="D77" s="1393"/>
      <c r="E77" s="90"/>
      <c r="F77" s="90"/>
    </row>
    <row r="78" spans="1:7" ht="30.75" thickBot="1">
      <c r="A78" s="102">
        <v>72</v>
      </c>
      <c r="B78" s="78"/>
      <c r="C78" s="111" t="s">
        <v>230</v>
      </c>
      <c r="D78" s="1393"/>
      <c r="E78" s="90"/>
      <c r="F78" s="90"/>
      <c r="G78" s="991"/>
    </row>
    <row r="79" spans="1:7" ht="79.5" customHeight="1">
      <c r="A79" s="102">
        <v>73</v>
      </c>
      <c r="B79" s="108"/>
      <c r="C79" s="134" t="s">
        <v>238</v>
      </c>
      <c r="D79" s="1397" t="s">
        <v>287</v>
      </c>
      <c r="E79" s="90"/>
      <c r="F79" s="90"/>
      <c r="G79" s="991"/>
    </row>
    <row r="80" spans="1:7" s="1056" customFormat="1" ht="30">
      <c r="A80" s="1054">
        <v>74</v>
      </c>
      <c r="B80" s="98"/>
      <c r="C80" s="1065" t="s">
        <v>416</v>
      </c>
      <c r="D80" s="1398"/>
      <c r="E80" s="75"/>
      <c r="F80" s="75"/>
      <c r="G80" s="1055"/>
    </row>
    <row r="81" spans="1:7" ht="30">
      <c r="A81" s="102">
        <v>75</v>
      </c>
      <c r="B81" s="78"/>
      <c r="C81" s="126" t="s">
        <v>414</v>
      </c>
      <c r="D81" s="1398"/>
      <c r="E81" s="90"/>
      <c r="F81" s="90"/>
      <c r="G81" s="991"/>
    </row>
    <row r="82" spans="1:7" ht="30">
      <c r="A82" s="102">
        <v>76</v>
      </c>
      <c r="B82" s="78"/>
      <c r="C82" s="1065" t="s">
        <v>415</v>
      </c>
      <c r="D82" s="1398"/>
      <c r="E82" s="90"/>
      <c r="F82" s="90"/>
      <c r="G82" s="991"/>
    </row>
    <row r="83" spans="1:7" ht="30">
      <c r="A83" s="102">
        <v>77</v>
      </c>
      <c r="B83" s="78"/>
      <c r="C83" s="126" t="s">
        <v>239</v>
      </c>
      <c r="D83" s="1398"/>
      <c r="E83" s="90"/>
      <c r="F83" s="90"/>
      <c r="G83" s="77"/>
    </row>
    <row r="84" spans="1:7" ht="15">
      <c r="A84" s="102">
        <v>78</v>
      </c>
      <c r="B84" s="78"/>
      <c r="C84" s="126" t="s">
        <v>240</v>
      </c>
      <c r="D84" s="1398"/>
      <c r="E84" s="90"/>
      <c r="F84" s="90"/>
      <c r="G84" s="77"/>
    </row>
    <row r="85" spans="1:7" ht="30">
      <c r="A85" s="102">
        <v>79</v>
      </c>
      <c r="B85" s="78"/>
      <c r="C85" s="126" t="s">
        <v>326</v>
      </c>
      <c r="D85" s="1398"/>
      <c r="E85" s="90"/>
      <c r="F85" s="90"/>
      <c r="G85" s="77"/>
    </row>
    <row r="86" spans="1:7" ht="30.75" thickBot="1">
      <c r="A86" s="102">
        <v>80</v>
      </c>
      <c r="B86" s="78"/>
      <c r="C86" s="126" t="s">
        <v>241</v>
      </c>
      <c r="D86" s="1398"/>
      <c r="E86" s="90"/>
      <c r="F86" s="90"/>
      <c r="G86" s="911"/>
    </row>
    <row r="87" spans="1:6" ht="78.75" customHeight="1">
      <c r="A87" s="102">
        <v>81</v>
      </c>
      <c r="B87" s="108"/>
      <c r="C87" s="133" t="s">
        <v>242</v>
      </c>
      <c r="D87" s="1382" t="s">
        <v>324</v>
      </c>
      <c r="E87" s="90"/>
      <c r="F87" s="90"/>
    </row>
    <row r="88" spans="1:6" ht="90">
      <c r="A88" s="102">
        <v>82</v>
      </c>
      <c r="B88" s="78"/>
      <c r="C88" s="126" t="s">
        <v>243</v>
      </c>
      <c r="D88" s="1383"/>
      <c r="E88" s="90"/>
      <c r="F88" s="90"/>
    </row>
    <row r="89" spans="1:6" ht="15">
      <c r="A89" s="102">
        <v>83</v>
      </c>
      <c r="B89" s="78"/>
      <c r="C89" s="126" t="s">
        <v>244</v>
      </c>
      <c r="D89" s="1383"/>
      <c r="E89" s="90"/>
      <c r="F89" s="90"/>
    </row>
    <row r="90" spans="1:6" ht="75">
      <c r="A90" s="102">
        <v>84</v>
      </c>
      <c r="B90" s="78"/>
      <c r="C90" s="126" t="s">
        <v>245</v>
      </c>
      <c r="D90" s="1383"/>
      <c r="E90" s="90"/>
      <c r="F90" s="90"/>
    </row>
    <row r="91" spans="1:7" ht="15.75" thickBot="1">
      <c r="A91" s="102">
        <v>85</v>
      </c>
      <c r="B91" s="78"/>
      <c r="C91" s="126" t="s">
        <v>246</v>
      </c>
      <c r="D91" s="1383"/>
      <c r="E91" s="90"/>
      <c r="F91" s="90"/>
      <c r="G91" s="911"/>
    </row>
    <row r="92" spans="1:6" ht="33.75" customHeight="1">
      <c r="A92" s="102">
        <v>86</v>
      </c>
      <c r="B92" s="108"/>
      <c r="C92" s="106" t="s">
        <v>247</v>
      </c>
      <c r="D92" s="1397" t="s">
        <v>201</v>
      </c>
      <c r="E92" s="90"/>
      <c r="F92" s="90"/>
    </row>
    <row r="93" spans="1:6" ht="30">
      <c r="A93" s="102">
        <v>87</v>
      </c>
      <c r="B93" s="78"/>
      <c r="C93" s="126" t="s">
        <v>248</v>
      </c>
      <c r="D93" s="1398"/>
      <c r="E93" s="90"/>
      <c r="F93" s="90"/>
    </row>
    <row r="94" spans="1:6" ht="15">
      <c r="A94" s="102">
        <v>88</v>
      </c>
      <c r="B94" s="78"/>
      <c r="C94" s="126" t="s">
        <v>249</v>
      </c>
      <c r="D94" s="1398"/>
      <c r="E94" s="90"/>
      <c r="F94" s="90"/>
    </row>
    <row r="95" spans="1:6" ht="30">
      <c r="A95" s="102">
        <v>89</v>
      </c>
      <c r="B95" s="78"/>
      <c r="C95" s="126" t="s">
        <v>250</v>
      </c>
      <c r="D95" s="1398"/>
      <c r="E95" s="90"/>
      <c r="F95" s="90"/>
    </row>
    <row r="96" spans="1:7" ht="15">
      <c r="A96" s="102">
        <v>90</v>
      </c>
      <c r="B96" s="78"/>
      <c r="C96" s="126" t="s">
        <v>321</v>
      </c>
      <c r="D96" s="1398"/>
      <c r="E96" s="90"/>
      <c r="F96" s="90"/>
      <c r="G96" s="911"/>
    </row>
    <row r="97" spans="1:6" ht="45">
      <c r="A97" s="102">
        <v>91</v>
      </c>
      <c r="B97" s="78"/>
      <c r="C97" s="126" t="s">
        <v>319</v>
      </c>
      <c r="D97" s="1398"/>
      <c r="E97" s="90"/>
      <c r="F97" s="90"/>
    </row>
    <row r="98" spans="1:7" ht="15.75" thickBot="1">
      <c r="A98" s="102">
        <v>92</v>
      </c>
      <c r="B98" s="78"/>
      <c r="C98" s="126" t="s">
        <v>321</v>
      </c>
      <c r="D98" s="1398"/>
      <c r="E98" s="90"/>
      <c r="F98" s="90"/>
      <c r="G98" s="911"/>
    </row>
    <row r="99" spans="1:4" ht="120">
      <c r="A99" s="102">
        <v>93</v>
      </c>
      <c r="B99" s="108"/>
      <c r="C99" s="135" t="s">
        <v>431</v>
      </c>
      <c r="D99" s="1388" t="s">
        <v>195</v>
      </c>
    </row>
    <row r="100" spans="1:6" ht="33" customHeight="1">
      <c r="A100" s="102">
        <v>94</v>
      </c>
      <c r="B100" s="78"/>
      <c r="C100" s="136" t="s">
        <v>232</v>
      </c>
      <c r="D100" s="1389"/>
      <c r="E100" s="91"/>
      <c r="F100" s="91"/>
    </row>
    <row r="101" spans="1:6" ht="30">
      <c r="A101" s="102">
        <v>95</v>
      </c>
      <c r="B101" s="78"/>
      <c r="C101" s="136" t="s">
        <v>233</v>
      </c>
      <c r="D101" s="1389"/>
      <c r="E101" s="91"/>
      <c r="F101" s="91"/>
    </row>
    <row r="102" spans="1:6" ht="18.75" customHeight="1">
      <c r="A102" s="102">
        <v>96</v>
      </c>
      <c r="B102" s="78"/>
      <c r="C102" s="136" t="s">
        <v>368</v>
      </c>
      <c r="D102" s="1389"/>
      <c r="E102" s="91"/>
      <c r="F102" s="91"/>
    </row>
    <row r="103" spans="1:6" ht="75">
      <c r="A103" s="102">
        <v>97</v>
      </c>
      <c r="B103" s="78"/>
      <c r="C103" s="136" t="s">
        <v>234</v>
      </c>
      <c r="D103" s="1389"/>
      <c r="E103" s="91"/>
      <c r="F103" s="91"/>
    </row>
    <row r="104" spans="1:6" ht="30">
      <c r="A104" s="102">
        <v>98</v>
      </c>
      <c r="B104" s="78"/>
      <c r="C104" s="136" t="s">
        <v>235</v>
      </c>
      <c r="D104" s="1389"/>
      <c r="E104" s="91"/>
      <c r="F104" s="91"/>
    </row>
    <row r="105" spans="1:6" ht="15">
      <c r="A105" s="102">
        <v>99</v>
      </c>
      <c r="B105" s="78"/>
      <c r="C105" s="136" t="s">
        <v>236</v>
      </c>
      <c r="D105" s="1389"/>
      <c r="E105" s="91"/>
      <c r="F105" s="91"/>
    </row>
    <row r="106" spans="1:6" ht="30">
      <c r="A106" s="102">
        <v>100</v>
      </c>
      <c r="B106" s="78"/>
      <c r="C106" s="992" t="s">
        <v>237</v>
      </c>
      <c r="D106" s="1389"/>
      <c r="E106" s="91"/>
      <c r="F106" s="91"/>
    </row>
    <row r="107" spans="1:7" ht="15.75" thickBot="1">
      <c r="A107" s="984">
        <v>101</v>
      </c>
      <c r="B107" s="110"/>
      <c r="C107" s="1035" t="s">
        <v>406</v>
      </c>
      <c r="D107" s="967"/>
      <c r="E107" s="91"/>
      <c r="F107" s="91"/>
      <c r="G107" s="911"/>
    </row>
    <row r="108" spans="1:6" ht="60">
      <c r="A108" s="102">
        <v>102</v>
      </c>
      <c r="B108" s="108"/>
      <c r="C108" s="113" t="s">
        <v>430</v>
      </c>
      <c r="D108" s="1392" t="s">
        <v>275</v>
      </c>
      <c r="E108" s="91"/>
      <c r="F108" s="91"/>
    </row>
    <row r="109" spans="1:6" ht="75">
      <c r="A109" s="102">
        <v>103</v>
      </c>
      <c r="B109" s="78"/>
      <c r="C109" s="111" t="s">
        <v>276</v>
      </c>
      <c r="D109" s="1393"/>
      <c r="E109" s="91"/>
      <c r="F109" s="91"/>
    </row>
    <row r="110" spans="1:6" ht="30">
      <c r="A110" s="102">
        <v>104</v>
      </c>
      <c r="B110" s="78"/>
      <c r="C110" s="933" t="s">
        <v>277</v>
      </c>
      <c r="D110" s="1393"/>
      <c r="E110" s="91"/>
      <c r="F110" s="91"/>
    </row>
    <row r="111" spans="1:6" ht="30">
      <c r="A111" s="102">
        <v>105</v>
      </c>
      <c r="B111" s="78"/>
      <c r="C111" s="933" t="s">
        <v>278</v>
      </c>
      <c r="D111" s="1393"/>
      <c r="E111" s="91"/>
      <c r="F111" s="91"/>
    </row>
    <row r="112" spans="1:6" ht="30">
      <c r="A112" s="102">
        <v>106</v>
      </c>
      <c r="B112" s="78"/>
      <c r="C112" s="933" t="s">
        <v>279</v>
      </c>
      <c r="D112" s="1393"/>
      <c r="E112" s="91"/>
      <c r="F112" s="91"/>
    </row>
    <row r="113" spans="1:7" ht="35.25" customHeight="1">
      <c r="A113" s="102">
        <v>107</v>
      </c>
      <c r="B113" s="78"/>
      <c r="C113" s="111" t="s">
        <v>280</v>
      </c>
      <c r="D113" s="1393"/>
      <c r="E113" s="91"/>
      <c r="F113" s="91"/>
      <c r="G113" s="911"/>
    </row>
    <row r="114" spans="1:6" ht="30">
      <c r="A114" s="102">
        <v>108</v>
      </c>
      <c r="B114" s="78"/>
      <c r="C114" s="111" t="s">
        <v>281</v>
      </c>
      <c r="D114" s="1393"/>
      <c r="E114" s="91"/>
      <c r="F114" s="91"/>
    </row>
    <row r="115" spans="1:6" ht="45">
      <c r="A115" s="102">
        <v>109</v>
      </c>
      <c r="B115" s="78"/>
      <c r="C115" s="111" t="s">
        <v>282</v>
      </c>
      <c r="D115" s="1393"/>
      <c r="E115" s="91"/>
      <c r="F115" s="91"/>
    </row>
    <row r="116" spans="1:6" ht="45">
      <c r="A116" s="102">
        <v>110</v>
      </c>
      <c r="B116" s="78"/>
      <c r="C116" s="111" t="s">
        <v>283</v>
      </c>
      <c r="D116" s="1393"/>
      <c r="E116" s="91"/>
      <c r="F116" s="91"/>
    </row>
    <row r="117" spans="1:6" ht="30">
      <c r="A117" s="102">
        <v>111</v>
      </c>
      <c r="B117" s="78"/>
      <c r="C117" s="933" t="s">
        <v>284</v>
      </c>
      <c r="D117" s="1393"/>
      <c r="E117" s="91"/>
      <c r="F117" s="91"/>
    </row>
    <row r="118" spans="1:6" ht="30">
      <c r="A118" s="102">
        <v>112</v>
      </c>
      <c r="B118" s="78"/>
      <c r="C118" s="933" t="s">
        <v>285</v>
      </c>
      <c r="D118" s="1393"/>
      <c r="E118" s="91"/>
      <c r="F118" s="91"/>
    </row>
    <row r="119" spans="1:6" ht="30">
      <c r="A119" s="102">
        <v>113</v>
      </c>
      <c r="B119" s="907"/>
      <c r="C119" s="933" t="s">
        <v>279</v>
      </c>
      <c r="D119" s="1393"/>
      <c r="E119" s="91"/>
      <c r="F119" s="91"/>
    </row>
    <row r="120" spans="1:6" ht="28.5" customHeight="1">
      <c r="A120" s="102">
        <v>114</v>
      </c>
      <c r="B120" s="78"/>
      <c r="C120" s="111" t="s">
        <v>280</v>
      </c>
      <c r="D120" s="1393"/>
      <c r="E120" s="91"/>
      <c r="F120" s="91"/>
    </row>
    <row r="121" spans="1:7" ht="15.75" thickBot="1">
      <c r="A121" s="102">
        <v>115</v>
      </c>
      <c r="B121" s="110"/>
      <c r="C121" s="116" t="s">
        <v>286</v>
      </c>
      <c r="D121" s="1394"/>
      <c r="E121" s="91"/>
      <c r="F121" s="91"/>
      <c r="G121" s="911"/>
    </row>
    <row r="122" spans="1:6" ht="30">
      <c r="A122" s="102">
        <v>116</v>
      </c>
      <c r="B122" s="108"/>
      <c r="C122" s="114" t="s">
        <v>273</v>
      </c>
      <c r="D122" s="1395" t="s">
        <v>310</v>
      </c>
      <c r="E122" s="91"/>
      <c r="F122" s="91"/>
    </row>
    <row r="123" spans="1:6" ht="31.5" customHeight="1" thickBot="1">
      <c r="A123" s="102">
        <v>117</v>
      </c>
      <c r="B123" s="110"/>
      <c r="C123" s="115" t="s">
        <v>274</v>
      </c>
      <c r="D123" s="1396"/>
      <c r="E123" s="91"/>
      <c r="F123" s="91"/>
    </row>
    <row r="124" spans="1:6" ht="15">
      <c r="A124" s="26"/>
      <c r="C124" s="26"/>
      <c r="E124" s="75"/>
      <c r="F124" s="75"/>
    </row>
    <row r="125" spans="1:7" ht="15">
      <c r="A125" s="26"/>
      <c r="C125" s="26"/>
      <c r="E125" s="75"/>
      <c r="F125" s="75"/>
      <c r="G125" s="75"/>
    </row>
    <row r="126" spans="1:7" ht="15">
      <c r="A126" s="26"/>
      <c r="C126" s="26"/>
      <c r="E126" s="75"/>
      <c r="F126" s="75"/>
      <c r="G126" s="75"/>
    </row>
    <row r="127" spans="1:7" ht="15">
      <c r="A127" s="26"/>
      <c r="C127" s="26"/>
      <c r="E127" s="75"/>
      <c r="F127" s="75"/>
      <c r="G127" s="75"/>
    </row>
    <row r="128" spans="1:7" ht="15">
      <c r="A128" s="26"/>
      <c r="C128" s="26"/>
      <c r="E128" s="75"/>
      <c r="F128" s="75"/>
      <c r="G128" s="75"/>
    </row>
    <row r="129" spans="1:7" ht="15">
      <c r="A129" s="26"/>
      <c r="C129" s="26"/>
      <c r="E129" s="75"/>
      <c r="F129" s="75"/>
      <c r="G129" s="75"/>
    </row>
    <row r="130" spans="1:7" ht="15">
      <c r="A130" s="26"/>
      <c r="C130" s="26"/>
      <c r="E130" s="75"/>
      <c r="F130" s="75"/>
      <c r="G130" s="75"/>
    </row>
    <row r="131" spans="1:7" ht="15">
      <c r="A131" s="26"/>
      <c r="C131" s="26"/>
      <c r="E131" s="75"/>
      <c r="F131" s="75"/>
      <c r="G131" s="75"/>
    </row>
    <row r="132" spans="1:7" ht="15">
      <c r="A132" s="26"/>
      <c r="C132" s="26"/>
      <c r="E132" s="75"/>
      <c r="F132" s="75"/>
      <c r="G132" s="75"/>
    </row>
    <row r="133" spans="1:7" ht="15">
      <c r="A133" s="26"/>
      <c r="C133" s="26"/>
      <c r="E133" s="75"/>
      <c r="F133" s="75"/>
      <c r="G133" s="75"/>
    </row>
    <row r="134" spans="1:3" ht="12.75">
      <c r="A134" s="26"/>
      <c r="C134" s="26"/>
    </row>
    <row r="135" spans="1:7" ht="15">
      <c r="A135" s="26"/>
      <c r="C135" s="26"/>
      <c r="E135" s="75"/>
      <c r="F135" s="75"/>
      <c r="G135" s="75"/>
    </row>
    <row r="136" spans="1:7" ht="15">
      <c r="A136" s="26"/>
      <c r="C136" s="26"/>
      <c r="E136" s="75"/>
      <c r="F136" s="75"/>
      <c r="G136" s="75"/>
    </row>
    <row r="137" spans="1:7" ht="15">
      <c r="A137" s="26"/>
      <c r="C137" s="26"/>
      <c r="E137" s="75"/>
      <c r="F137" s="75"/>
      <c r="G137" s="75"/>
    </row>
    <row r="138" spans="1:7" ht="15">
      <c r="A138" s="26"/>
      <c r="C138" s="26"/>
      <c r="E138" s="75"/>
      <c r="F138" s="75"/>
      <c r="G138" s="75"/>
    </row>
    <row r="139" spans="1:7" ht="15">
      <c r="A139" s="26"/>
      <c r="C139" s="26"/>
      <c r="E139" s="75"/>
      <c r="F139" s="75"/>
      <c r="G139" s="75"/>
    </row>
    <row r="140" spans="1:3" ht="12.75">
      <c r="A140" s="26"/>
      <c r="C140" s="26"/>
    </row>
    <row r="141" spans="1:7" ht="15">
      <c r="A141" s="26"/>
      <c r="C141" s="26"/>
      <c r="E141" s="81"/>
      <c r="F141" s="81"/>
      <c r="G141" s="81"/>
    </row>
    <row r="142" spans="1:7" ht="15">
      <c r="A142" s="26"/>
      <c r="C142" s="26"/>
      <c r="E142" s="75"/>
      <c r="F142" s="75"/>
      <c r="G142" s="75"/>
    </row>
    <row r="143" spans="1:7" ht="15">
      <c r="A143" s="26"/>
      <c r="C143" s="26"/>
      <c r="E143" s="75"/>
      <c r="F143" s="75"/>
      <c r="G143" s="75"/>
    </row>
    <row r="144" spans="1:3" ht="12.75">
      <c r="A144" s="26"/>
      <c r="C144" s="26"/>
    </row>
    <row r="145" spans="1:6" ht="15">
      <c r="A145" s="26"/>
      <c r="C145" s="26"/>
      <c r="E145" s="89"/>
      <c r="F145" s="89"/>
    </row>
    <row r="146" spans="1:6" ht="15">
      <c r="A146" s="26"/>
      <c r="C146" s="26"/>
      <c r="E146" s="89"/>
      <c r="F146" s="89"/>
    </row>
    <row r="147" spans="1:6" ht="12.75">
      <c r="A147" s="26"/>
      <c r="C147" s="26"/>
      <c r="E147" s="87"/>
      <c r="F147" s="87"/>
    </row>
    <row r="148" spans="1:6" ht="15">
      <c r="A148" s="26"/>
      <c r="C148" s="26"/>
      <c r="E148" s="89"/>
      <c r="F148" s="89"/>
    </row>
    <row r="149" spans="1:6" ht="12.75">
      <c r="A149" s="26"/>
      <c r="C149" s="26"/>
      <c r="E149" s="87"/>
      <c r="F149" s="87"/>
    </row>
    <row r="150" spans="1:6" ht="12.75">
      <c r="A150" s="26"/>
      <c r="C150" s="26"/>
      <c r="E150" s="87"/>
      <c r="F150" s="87"/>
    </row>
    <row r="151" spans="1:6" ht="12.75">
      <c r="A151" s="26"/>
      <c r="C151" s="26"/>
      <c r="E151" s="87"/>
      <c r="F151" s="87"/>
    </row>
    <row r="152" spans="1:6" ht="12.75">
      <c r="A152" s="26"/>
      <c r="C152" s="26"/>
      <c r="E152" s="87"/>
      <c r="F152" s="87"/>
    </row>
    <row r="153" spans="1:6" ht="12.75">
      <c r="A153" s="26"/>
      <c r="C153" s="26"/>
      <c r="E153" s="87"/>
      <c r="F153" s="87"/>
    </row>
    <row r="154" spans="1:6" ht="15">
      <c r="A154" s="26"/>
      <c r="C154" s="26"/>
      <c r="E154" s="92"/>
      <c r="F154" s="92"/>
    </row>
    <row r="155" spans="1:6" ht="15" customHeight="1">
      <c r="A155" s="26"/>
      <c r="C155" s="26"/>
      <c r="E155" s="92"/>
      <c r="F155" s="92"/>
    </row>
    <row r="156" spans="1:6" ht="15" customHeight="1">
      <c r="A156" s="26"/>
      <c r="C156" s="26"/>
      <c r="E156" s="92"/>
      <c r="F156" s="92"/>
    </row>
    <row r="157" spans="1:6" ht="15" customHeight="1">
      <c r="A157" s="26"/>
      <c r="C157" s="26"/>
      <c r="E157" s="92"/>
      <c r="F157" s="92"/>
    </row>
    <row r="158" spans="1:6" ht="15">
      <c r="A158" s="26"/>
      <c r="C158" s="26"/>
      <c r="E158" s="92"/>
      <c r="F158" s="92"/>
    </row>
    <row r="159" spans="1:6" ht="15">
      <c r="A159" s="26"/>
      <c r="C159" s="26"/>
      <c r="E159" s="92"/>
      <c r="F159" s="92"/>
    </row>
    <row r="160" spans="1:6" ht="15">
      <c r="A160" s="26"/>
      <c r="C160" s="26"/>
      <c r="E160" s="92"/>
      <c r="F160" s="92"/>
    </row>
    <row r="161" spans="1:6" ht="15">
      <c r="A161" s="26"/>
      <c r="C161" s="26"/>
      <c r="E161" s="92"/>
      <c r="F161" s="92"/>
    </row>
    <row r="162" spans="1:6" ht="15">
      <c r="A162" s="26"/>
      <c r="C162" s="26"/>
      <c r="E162" s="92"/>
      <c r="F162" s="92"/>
    </row>
    <row r="163" spans="1:6" ht="15">
      <c r="A163" s="26"/>
      <c r="C163" s="26"/>
      <c r="E163" s="92"/>
      <c r="F163" s="92"/>
    </row>
    <row r="164" spans="1:6" ht="15">
      <c r="A164" s="26"/>
      <c r="C164" s="26"/>
      <c r="E164" s="92"/>
      <c r="F164" s="92"/>
    </row>
    <row r="165" spans="1:3" ht="12.75">
      <c r="A165" s="26"/>
      <c r="C165" s="26"/>
    </row>
    <row r="166" spans="1:3" ht="12.75">
      <c r="A166" s="26"/>
      <c r="C166" s="26"/>
    </row>
    <row r="167" spans="1:6" ht="15">
      <c r="A167" s="26"/>
      <c r="C167" s="26"/>
      <c r="E167" s="92"/>
      <c r="F167" s="92"/>
    </row>
    <row r="168" spans="1:6" ht="15">
      <c r="A168" s="26"/>
      <c r="C168" s="26"/>
      <c r="E168" s="92"/>
      <c r="F168" s="92"/>
    </row>
    <row r="169" spans="1:6" ht="15">
      <c r="A169" s="26"/>
      <c r="C169" s="26"/>
      <c r="E169" s="92"/>
      <c r="F169" s="92"/>
    </row>
    <row r="170" spans="1:6" ht="33" customHeight="1">
      <c r="A170" s="26"/>
      <c r="C170" s="26"/>
      <c r="E170" s="92"/>
      <c r="F170" s="92"/>
    </row>
    <row r="171" spans="1:6" ht="15">
      <c r="A171" s="26"/>
      <c r="C171" s="26"/>
      <c r="E171" s="92"/>
      <c r="F171" s="92"/>
    </row>
    <row r="172" spans="1:6" ht="15">
      <c r="A172" s="26"/>
      <c r="C172" s="26"/>
      <c r="E172" s="92"/>
      <c r="F172" s="92"/>
    </row>
    <row r="173" spans="1:6" ht="15">
      <c r="A173" s="26"/>
      <c r="C173" s="26"/>
      <c r="E173" s="92"/>
      <c r="F173" s="92"/>
    </row>
    <row r="174" spans="1:6" ht="15">
      <c r="A174" s="26"/>
      <c r="C174" s="26"/>
      <c r="E174" s="92"/>
      <c r="F174" s="92"/>
    </row>
    <row r="176" spans="5:6" ht="15">
      <c r="E176" s="92"/>
      <c r="F176" s="92"/>
    </row>
    <row r="177" spans="5:6" ht="15">
      <c r="E177" s="92"/>
      <c r="F177" s="92"/>
    </row>
    <row r="178" spans="5:6" ht="15">
      <c r="E178" s="92"/>
      <c r="F178" s="92"/>
    </row>
    <row r="179" spans="5:6" ht="15">
      <c r="E179" s="92"/>
      <c r="F179" s="92"/>
    </row>
    <row r="180" spans="5:6" ht="15">
      <c r="E180" s="92"/>
      <c r="F180" s="92"/>
    </row>
    <row r="181" spans="5:6" ht="15">
      <c r="E181" s="92"/>
      <c r="F181" s="92"/>
    </row>
    <row r="182" spans="5:6" ht="15">
      <c r="E182" s="92"/>
      <c r="F182" s="92"/>
    </row>
    <row r="183" spans="5:6" ht="33" customHeight="1">
      <c r="E183" s="92"/>
      <c r="F183" s="92"/>
    </row>
    <row r="184" spans="1:3" ht="12.75">
      <c r="A184" s="26"/>
      <c r="C184" s="26"/>
    </row>
    <row r="185" spans="1:6" ht="12.75">
      <c r="A185" s="26"/>
      <c r="C185" s="26"/>
      <c r="E185" s="87"/>
      <c r="F185" s="87"/>
    </row>
    <row r="186" spans="1:3" ht="12.75">
      <c r="A186" s="26"/>
      <c r="C186" s="26"/>
    </row>
    <row r="187" spans="1:5" ht="15">
      <c r="A187" s="26"/>
      <c r="C187" s="26"/>
      <c r="E187" s="88"/>
    </row>
    <row r="188" spans="1:5" ht="15">
      <c r="A188" s="26"/>
      <c r="C188" s="26"/>
      <c r="E188" s="88"/>
    </row>
    <row r="189" spans="1:5" ht="15">
      <c r="A189" s="26"/>
      <c r="C189" s="26"/>
      <c r="E189" s="89"/>
    </row>
    <row r="190" spans="1:5" ht="15">
      <c r="A190" s="26"/>
      <c r="C190" s="26"/>
      <c r="E190" s="89"/>
    </row>
    <row r="191" spans="1:5" ht="15">
      <c r="A191" s="26"/>
      <c r="C191" s="26"/>
      <c r="E191" s="89"/>
    </row>
    <row r="192" spans="1:5" ht="15">
      <c r="A192" s="26"/>
      <c r="C192" s="26"/>
      <c r="E192" s="88"/>
    </row>
    <row r="193" spans="1:5" ht="15">
      <c r="A193" s="26"/>
      <c r="C193" s="26"/>
      <c r="E193" s="88"/>
    </row>
    <row r="194" spans="1:5" ht="15">
      <c r="A194" s="26"/>
      <c r="C194" s="26"/>
      <c r="E194" s="88"/>
    </row>
    <row r="195" spans="1:5" ht="15">
      <c r="A195" s="26"/>
      <c r="C195" s="26"/>
      <c r="E195" s="88"/>
    </row>
    <row r="196" spans="1:5" ht="15">
      <c r="A196" s="26"/>
      <c r="C196" s="26"/>
      <c r="E196" s="88"/>
    </row>
    <row r="197" spans="1:5" ht="15">
      <c r="A197" s="26"/>
      <c r="C197" s="26"/>
      <c r="E197" s="88"/>
    </row>
    <row r="198" spans="1:5" ht="15">
      <c r="A198" s="26"/>
      <c r="C198" s="26"/>
      <c r="E198" s="89"/>
    </row>
    <row r="199" spans="1:5" ht="15">
      <c r="A199" s="26"/>
      <c r="C199" s="26"/>
      <c r="E199" s="89"/>
    </row>
    <row r="200" spans="1:5" ht="15">
      <c r="A200" s="26"/>
      <c r="C200" s="26"/>
      <c r="E200" s="89"/>
    </row>
    <row r="201" spans="1:5" ht="15">
      <c r="A201" s="26"/>
      <c r="C201" s="26"/>
      <c r="E201" s="89"/>
    </row>
    <row r="202" spans="1:5" ht="15">
      <c r="A202" s="26"/>
      <c r="C202" s="26"/>
      <c r="E202" s="89"/>
    </row>
    <row r="203" spans="1:5" ht="15">
      <c r="A203" s="26"/>
      <c r="C203" s="26"/>
      <c r="E203" s="88"/>
    </row>
    <row r="204" spans="4:5" ht="15" customHeight="1">
      <c r="D204" s="861"/>
      <c r="E204" s="88"/>
    </row>
    <row r="205" spans="4:5" ht="15">
      <c r="D205" s="861"/>
      <c r="E205" s="89"/>
    </row>
    <row r="206" ht="15">
      <c r="E206" s="89"/>
    </row>
  </sheetData>
  <sheetProtection/>
  <mergeCells count="12">
    <mergeCell ref="D122:D123"/>
    <mergeCell ref="D71:D78"/>
    <mergeCell ref="D87:D91"/>
    <mergeCell ref="D92:D98"/>
    <mergeCell ref="D108:D121"/>
    <mergeCell ref="D79:D86"/>
    <mergeCell ref="D5:D12"/>
    <mergeCell ref="D13:D27"/>
    <mergeCell ref="D28:D36"/>
    <mergeCell ref="D99:D106"/>
    <mergeCell ref="H43:K43"/>
    <mergeCell ref="D37:D70"/>
  </mergeCells>
  <printOptions/>
  <pageMargins left="0.7086614173228347" right="0.7086614173228347" top="0.7480314960629921" bottom="0.7480314960629921" header="0.31496062992125984" footer="0.31496062992125984"/>
  <pageSetup fitToHeight="0" fitToWidth="0" horizontalDpi="600" verticalDpi="600" orientation="portrait" paperSize="9" scale="97" r:id="rId2"/>
  <headerFooter>
    <oddFooter>&amp;CSida &amp;P(&amp;N)</oddFooter>
  </headerFooter>
  <drawing r:id="rId1"/>
</worksheet>
</file>

<file path=xl/worksheets/sheet16.xml><?xml version="1.0" encoding="utf-8"?>
<worksheet xmlns="http://schemas.openxmlformats.org/spreadsheetml/2006/main" xmlns:r="http://schemas.openxmlformats.org/officeDocument/2006/relationships">
  <sheetPr codeName="Blad12"/>
  <dimension ref="A4:G27"/>
  <sheetViews>
    <sheetView zoomScalePageLayoutView="0" workbookViewId="0" topLeftCell="A1">
      <selection activeCell="O26" sqref="O26"/>
    </sheetView>
  </sheetViews>
  <sheetFormatPr defaultColWidth="9.140625" defaultRowHeight="12.75"/>
  <cols>
    <col min="1" max="1" width="10.140625" style="0" bestFit="1" customWidth="1"/>
    <col min="3" max="3" width="22.28125" style="0" customWidth="1"/>
  </cols>
  <sheetData>
    <row r="4" ht="12.75">
      <c r="A4" s="70" t="s">
        <v>168</v>
      </c>
    </row>
    <row r="6" spans="1:3" ht="12.75">
      <c r="A6" s="70" t="s">
        <v>169</v>
      </c>
      <c r="C6" s="73">
        <v>2010</v>
      </c>
    </row>
    <row r="8" spans="1:3" ht="12.75">
      <c r="A8" s="70" t="s">
        <v>180</v>
      </c>
      <c r="C8" s="86" t="s">
        <v>331</v>
      </c>
    </row>
    <row r="10" spans="1:3" ht="12.75">
      <c r="A10" s="70" t="s">
        <v>170</v>
      </c>
      <c r="C10" s="76" t="s">
        <v>330</v>
      </c>
    </row>
    <row r="12" ht="12.75">
      <c r="A12" s="70"/>
    </row>
    <row r="14" spans="1:7" ht="12.75">
      <c r="A14" s="1"/>
      <c r="B14" s="1"/>
      <c r="C14" s="1"/>
      <c r="D14" s="1"/>
      <c r="E14" s="1"/>
      <c r="F14" s="1"/>
      <c r="G14" s="1"/>
    </row>
    <row r="15" spans="1:7" ht="12.75">
      <c r="A15" s="1"/>
      <c r="B15" s="1"/>
      <c r="C15" s="1"/>
      <c r="D15" s="1"/>
      <c r="E15" s="1"/>
      <c r="F15" s="1"/>
      <c r="G15" s="1"/>
    </row>
    <row r="16" spans="1:7" ht="12.75">
      <c r="A16" s="1"/>
      <c r="B16" s="1"/>
      <c r="C16" s="1"/>
      <c r="D16" s="1"/>
      <c r="E16" s="1"/>
      <c r="F16" s="1"/>
      <c r="G16" s="1"/>
    </row>
    <row r="17" spans="1:7" ht="12.75">
      <c r="A17" s="1"/>
      <c r="B17" s="1"/>
      <c r="C17" s="1"/>
      <c r="D17" s="1"/>
      <c r="E17" s="1"/>
      <c r="F17" s="1"/>
      <c r="G17" s="1"/>
    </row>
    <row r="18" spans="1:7" ht="12.75">
      <c r="A18" s="1"/>
      <c r="B18" s="1"/>
      <c r="C18" s="1"/>
      <c r="D18" s="1"/>
      <c r="E18" s="1"/>
      <c r="F18" s="1"/>
      <c r="G18" s="1"/>
    </row>
    <row r="19" spans="1:7" ht="12.75">
      <c r="A19" s="1"/>
      <c r="B19" s="1"/>
      <c r="C19" s="1"/>
      <c r="D19" s="1"/>
      <c r="E19" s="1"/>
      <c r="F19" s="1"/>
      <c r="G19" s="1"/>
    </row>
    <row r="20" spans="1:7" ht="12.75">
      <c r="A20" s="1"/>
      <c r="B20" s="1"/>
      <c r="C20" s="1"/>
      <c r="D20" s="1"/>
      <c r="E20" s="1"/>
      <c r="F20" s="1"/>
      <c r="G20" s="1"/>
    </row>
    <row r="21" spans="1:7" ht="12.75">
      <c r="A21" s="1"/>
      <c r="B21" s="1"/>
      <c r="C21" s="1"/>
      <c r="D21" s="1"/>
      <c r="E21" s="1"/>
      <c r="F21" s="1"/>
      <c r="G21" s="1"/>
    </row>
    <row r="22" spans="1:7" ht="12.75">
      <c r="A22" s="1"/>
      <c r="B22" s="1"/>
      <c r="C22" s="1"/>
      <c r="D22" s="1"/>
      <c r="E22" s="1"/>
      <c r="F22" s="1"/>
      <c r="G22" s="1"/>
    </row>
    <row r="23" spans="1:7" ht="12.75">
      <c r="A23" s="1"/>
      <c r="B23" s="1"/>
      <c r="C23" s="1"/>
      <c r="D23" s="1"/>
      <c r="E23" s="1"/>
      <c r="F23" s="1"/>
      <c r="G23" s="1"/>
    </row>
    <row r="24" spans="1:7" ht="12.75">
      <c r="A24" s="1"/>
      <c r="B24" s="1"/>
      <c r="C24" s="1"/>
      <c r="D24" s="1"/>
      <c r="E24" s="1"/>
      <c r="F24" s="1"/>
      <c r="G24" s="1"/>
    </row>
    <row r="25" spans="1:7" ht="12.75">
      <c r="A25" s="1"/>
      <c r="B25" s="1"/>
      <c r="C25" s="1"/>
      <c r="D25" s="1"/>
      <c r="E25" s="1"/>
      <c r="F25" s="1"/>
      <c r="G25" s="1"/>
    </row>
    <row r="26" spans="1:7" ht="12.75">
      <c r="A26" s="1"/>
      <c r="B26" s="1"/>
      <c r="C26" s="1"/>
      <c r="D26" s="1"/>
      <c r="E26" s="1"/>
      <c r="F26" s="1"/>
      <c r="G26" s="1"/>
    </row>
    <row r="27" spans="1:7" ht="12.75">
      <c r="A27" s="826"/>
      <c r="B27" s="36"/>
      <c r="C27" s="36"/>
      <c r="D27" s="1"/>
      <c r="E27" s="1"/>
      <c r="F27" s="1"/>
      <c r="G27" s="1"/>
    </row>
  </sheetData>
  <sheetProtection/>
  <printOptions/>
  <pageMargins left="0.7" right="0.7" top="0.75" bottom="0.75" header="0.3" footer="0.3"/>
  <pageSetup horizontalDpi="600" verticalDpi="600" orientation="portrait" paperSize="9" r:id="rId2"/>
  <legacyDrawing r:id="rId1"/>
</worksheet>
</file>

<file path=xl/worksheets/sheet2.xml><?xml version="1.0" encoding="utf-8"?>
<worksheet xmlns="http://schemas.openxmlformats.org/spreadsheetml/2006/main" xmlns:r="http://schemas.openxmlformats.org/officeDocument/2006/relationships">
  <sheetPr codeName="Blad2"/>
  <dimension ref="A1:AN49"/>
  <sheetViews>
    <sheetView showGridLines="0" tabSelected="1" view="pageBreakPreview" zoomScale="110" zoomScaleNormal="130" zoomScaleSheetLayoutView="110" zoomScalePageLayoutView="0" workbookViewId="0" topLeftCell="A19">
      <selection activeCell="D11" sqref="D11"/>
    </sheetView>
  </sheetViews>
  <sheetFormatPr defaultColWidth="9.140625" defaultRowHeight="12.75"/>
  <cols>
    <col min="1" max="1" width="21.421875" style="4" customWidth="1"/>
    <col min="2" max="2" width="23.421875" style="4" customWidth="1"/>
    <col min="3" max="3" width="17.8515625" style="2" customWidth="1"/>
    <col min="4" max="4" width="15.7109375" style="5" customWidth="1"/>
    <col min="5" max="5" width="22.8515625" style="5" customWidth="1"/>
    <col min="6" max="6" width="9.57421875" style="17" customWidth="1"/>
    <col min="7" max="7" width="10.7109375" style="2" customWidth="1"/>
    <col min="8" max="9" width="9.140625" style="2" customWidth="1"/>
    <col min="10" max="10" width="8.57421875" style="2" customWidth="1"/>
    <col min="11" max="16384" width="9.140625" style="2" customWidth="1"/>
  </cols>
  <sheetData>
    <row r="1" spans="1:7" s="22" customFormat="1" ht="22.5" customHeight="1">
      <c r="A1" s="21"/>
      <c r="B1" s="1091"/>
      <c r="C1" s="1091"/>
      <c r="D1" s="8"/>
      <c r="E1" s="9" t="s">
        <v>43</v>
      </c>
      <c r="F1" s="9"/>
      <c r="G1" s="951"/>
    </row>
    <row r="2" spans="1:6" s="22" customFormat="1" ht="15">
      <c r="A2" s="21"/>
      <c r="B2" s="1091"/>
      <c r="C2" s="1091"/>
      <c r="D2" s="10"/>
      <c r="E2" s="10"/>
      <c r="F2" s="8"/>
    </row>
    <row r="3" spans="1:6" s="22" customFormat="1" ht="12" customHeight="1">
      <c r="A3" s="21"/>
      <c r="B3" s="27"/>
      <c r="C3" s="27"/>
      <c r="D3" s="28"/>
      <c r="E3" s="101" t="s">
        <v>360</v>
      </c>
      <c r="F3" s="95"/>
    </row>
    <row r="4" spans="1:8" s="22" customFormat="1" ht="12.75" customHeight="1">
      <c r="A4" s="21"/>
      <c r="B4" s="29"/>
      <c r="C4" s="30"/>
      <c r="D4" s="1094"/>
      <c r="E4" s="1095"/>
      <c r="F4" s="1095"/>
      <c r="G4" s="980"/>
      <c r="H4" s="951"/>
    </row>
    <row r="5" spans="1:6" s="22" customFormat="1" ht="12.75" customHeight="1">
      <c r="A5" s="21"/>
      <c r="B5" s="30"/>
      <c r="C5" s="30"/>
      <c r="D5" s="1095"/>
      <c r="E5" s="1095"/>
      <c r="F5" s="1095"/>
    </row>
    <row r="6" spans="1:6" s="22" customFormat="1" ht="17.25" customHeight="1">
      <c r="A6" s="21"/>
      <c r="B6" s="30"/>
      <c r="C6" s="30"/>
      <c r="D6" s="28"/>
      <c r="E6" s="31"/>
      <c r="F6" s="31"/>
    </row>
    <row r="7" spans="2:6" ht="22.5" customHeight="1">
      <c r="B7" s="1092" t="s">
        <v>59</v>
      </c>
      <c r="C7" s="1092"/>
      <c r="D7" s="1092"/>
      <c r="E7" s="1092"/>
      <c r="F7" s="1092"/>
    </row>
    <row r="8" spans="1:6" s="12" customFormat="1" ht="16.5">
      <c r="A8" s="11"/>
      <c r="B8" s="1093" t="s">
        <v>332</v>
      </c>
      <c r="C8" s="1093"/>
      <c r="D8" s="1093"/>
      <c r="E8" s="1093"/>
      <c r="F8" s="1093"/>
    </row>
    <row r="9" spans="1:6" s="12" customFormat="1" ht="13.5" customHeight="1">
      <c r="A9" s="11"/>
      <c r="B9" s="1093" t="s">
        <v>389</v>
      </c>
      <c r="C9" s="1093"/>
      <c r="D9" s="1093"/>
      <c r="E9" s="1093"/>
      <c r="F9" s="1093"/>
    </row>
    <row r="10" spans="1:40" s="14" customFormat="1" ht="4.5" customHeight="1">
      <c r="A10" s="13"/>
      <c r="B10" s="1086"/>
      <c r="C10" s="1086"/>
      <c r="D10" s="1086"/>
      <c r="E10" s="1086"/>
      <c r="F10" s="1086"/>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row>
    <row r="11" spans="2:6" ht="54" customHeight="1">
      <c r="B11" s="32"/>
      <c r="C11" s="1"/>
      <c r="D11" s="1"/>
      <c r="E11" s="1"/>
      <c r="F11" s="23"/>
    </row>
    <row r="12" spans="2:6" ht="48" customHeight="1">
      <c r="B12" s="32"/>
      <c r="C12" s="1"/>
      <c r="D12" s="1"/>
      <c r="E12" s="1"/>
      <c r="F12" s="23"/>
    </row>
    <row r="13" spans="1:40" s="6" customFormat="1" ht="19.5" customHeight="1">
      <c r="A13" s="7"/>
      <c r="B13" s="1089"/>
      <c r="C13" s="1090"/>
      <c r="D13" s="1090"/>
      <c r="E13" s="33"/>
      <c r="F13" s="34"/>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row>
    <row r="14" spans="1:40" s="6" customFormat="1" ht="12" customHeight="1">
      <c r="A14" s="7"/>
      <c r="B14" s="1083"/>
      <c r="C14" s="1085"/>
      <c r="D14" s="33"/>
      <c r="E14" s="33"/>
      <c r="F14" s="34"/>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row>
    <row r="15" spans="1:40" s="6" customFormat="1" ht="12" customHeight="1">
      <c r="A15" s="7"/>
      <c r="B15" s="1087"/>
      <c r="C15" s="1088"/>
      <c r="D15" s="33"/>
      <c r="E15" s="33"/>
      <c r="F15" s="34"/>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row>
    <row r="16" spans="1:40" s="6" customFormat="1" ht="12" customHeight="1">
      <c r="A16" s="7"/>
      <c r="B16" s="1087"/>
      <c r="C16" s="1088"/>
      <c r="D16" s="33"/>
      <c r="E16" s="33"/>
      <c r="F16" s="34"/>
      <c r="G16" s="949"/>
      <c r="H16" s="949"/>
      <c r="I16" s="949"/>
      <c r="J16" s="949"/>
      <c r="K16" s="949"/>
      <c r="L16" s="949"/>
      <c r="M16" s="949"/>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row>
    <row r="17" spans="1:40" s="6" customFormat="1" ht="12" customHeight="1">
      <c r="A17" s="7"/>
      <c r="B17" s="1087"/>
      <c r="C17" s="1088"/>
      <c r="D17" s="33"/>
      <c r="E17" s="33"/>
      <c r="F17" s="34"/>
      <c r="G17" s="953"/>
      <c r="H17" s="949"/>
      <c r="I17" s="949"/>
      <c r="J17" s="949"/>
      <c r="K17" s="949"/>
      <c r="L17" s="949"/>
      <c r="M17" s="949"/>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row>
    <row r="18" spans="1:40" s="6" customFormat="1" ht="12" customHeight="1">
      <c r="A18" s="7"/>
      <c r="B18" s="1083"/>
      <c r="C18" s="1085"/>
      <c r="D18" s="33"/>
      <c r="E18" s="33"/>
      <c r="F18" s="34"/>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row>
    <row r="19" spans="2:40" s="6" customFormat="1" ht="12" customHeight="1">
      <c r="B19" s="1083"/>
      <c r="C19" s="1085"/>
      <c r="D19" s="33"/>
      <c r="E19" s="33"/>
      <c r="F19" s="34"/>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row>
    <row r="20" spans="1:40" s="6" customFormat="1" ht="12" customHeight="1">
      <c r="A20" s="7"/>
      <c r="B20" s="1083"/>
      <c r="C20" s="1085"/>
      <c r="D20" s="1085"/>
      <c r="E20" s="33"/>
      <c r="F20" s="34"/>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row>
    <row r="21" spans="1:40" s="6" customFormat="1" ht="12" customHeight="1">
      <c r="A21" s="7"/>
      <c r="B21" s="1083"/>
      <c r="C21" s="1084"/>
      <c r="D21" s="1084"/>
      <c r="E21" s="33"/>
      <c r="F21" s="34"/>
      <c r="G21" s="949"/>
      <c r="H21" s="949"/>
      <c r="I21" s="949"/>
      <c r="J21" s="949"/>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row>
    <row r="22" spans="1:40" s="6" customFormat="1" ht="12" customHeight="1">
      <c r="A22" s="7"/>
      <c r="B22" s="1083"/>
      <c r="C22" s="1084"/>
      <c r="D22" s="1084"/>
      <c r="E22" s="1084"/>
      <c r="F22" s="34"/>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row>
    <row r="23" spans="1:40" s="6" customFormat="1" ht="12" customHeight="1">
      <c r="A23" s="7"/>
      <c r="B23" s="1083"/>
      <c r="C23" s="1085"/>
      <c r="D23" s="33"/>
      <c r="E23" s="33"/>
      <c r="F23" s="34"/>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row>
    <row r="24" spans="1:40" s="6" customFormat="1" ht="54" customHeight="1">
      <c r="A24" s="7"/>
      <c r="B24" s="35"/>
      <c r="C24" s="36"/>
      <c r="D24" s="36"/>
      <c r="E24" s="36"/>
      <c r="F24" s="37"/>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row>
    <row r="25" spans="1:40" s="6" customFormat="1" ht="15" customHeight="1">
      <c r="A25" s="7"/>
      <c r="B25" s="35"/>
      <c r="C25" s="36"/>
      <c r="D25" s="36"/>
      <c r="E25" s="36"/>
      <c r="F25" s="37"/>
      <c r="G25" s="26"/>
      <c r="H25" s="26"/>
      <c r="I25" s="26"/>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row>
    <row r="26" spans="2:6" ht="28.5" customHeight="1">
      <c r="B26" s="32"/>
      <c r="C26" s="1"/>
      <c r="D26" s="1"/>
      <c r="E26" s="1"/>
      <c r="F26" s="23"/>
    </row>
    <row r="27" spans="2:6" ht="18" customHeight="1">
      <c r="B27" s="32"/>
      <c r="C27" s="1"/>
      <c r="D27" s="1"/>
      <c r="E27" s="1"/>
      <c r="F27" s="23"/>
    </row>
    <row r="28" spans="2:6" ht="18" customHeight="1">
      <c r="B28" s="32"/>
      <c r="C28" s="1"/>
      <c r="D28" s="1"/>
      <c r="E28" s="1"/>
      <c r="F28" s="23"/>
    </row>
    <row r="29" spans="2:6" ht="3.75" customHeight="1">
      <c r="B29" s="38"/>
      <c r="C29" s="33"/>
      <c r="D29" s="33"/>
      <c r="E29" s="33"/>
      <c r="F29" s="34"/>
    </row>
    <row r="30" spans="2:6" ht="8.25" customHeight="1">
      <c r="B30" s="39"/>
      <c r="C30" s="40"/>
      <c r="D30" s="40"/>
      <c r="E30" s="40"/>
      <c r="F30" s="41"/>
    </row>
    <row r="31" spans="2:9" ht="15">
      <c r="B31" s="42"/>
      <c r="C31" s="43"/>
      <c r="D31" s="28"/>
      <c r="E31" s="28"/>
      <c r="F31" s="44"/>
      <c r="G31" s="949"/>
      <c r="H31" s="949"/>
      <c r="I31" s="949"/>
    </row>
    <row r="32" spans="2:6" ht="48.75" customHeight="1">
      <c r="B32" s="32"/>
      <c r="C32" s="1"/>
      <c r="D32" s="1"/>
      <c r="E32" s="1"/>
      <c r="F32" s="23"/>
    </row>
    <row r="33" spans="2:6" ht="3.75" customHeight="1">
      <c r="B33" s="45"/>
      <c r="C33" s="46"/>
      <c r="D33" s="47"/>
      <c r="E33" s="47"/>
      <c r="F33" s="48"/>
    </row>
    <row r="34" spans="2:6" ht="3.75" customHeight="1">
      <c r="B34" s="49"/>
      <c r="C34" s="50"/>
      <c r="D34" s="28"/>
      <c r="E34" s="28"/>
      <c r="F34" s="44"/>
    </row>
    <row r="35" spans="2:6" ht="12.75">
      <c r="B35" s="32"/>
      <c r="C35" s="51"/>
      <c r="D35" s="52"/>
      <c r="E35" s="52"/>
      <c r="F35" s="53"/>
    </row>
    <row r="36" spans="2:6" ht="12.75">
      <c r="B36" s="32"/>
      <c r="C36" s="51"/>
      <c r="D36" s="52"/>
      <c r="E36" s="52"/>
      <c r="F36" s="53"/>
    </row>
    <row r="37" spans="2:11" ht="12.75">
      <c r="B37" s="32"/>
      <c r="C37" s="51"/>
      <c r="D37" s="52"/>
      <c r="E37" s="52"/>
      <c r="F37" s="53"/>
      <c r="G37" s="26"/>
      <c r="H37" s="26"/>
      <c r="I37" s="26"/>
      <c r="J37" s="26"/>
      <c r="K37" s="26"/>
    </row>
    <row r="38" spans="2:6" ht="12.75">
      <c r="B38" s="32"/>
      <c r="C38" s="51"/>
      <c r="D38" s="52"/>
      <c r="E38" s="52"/>
      <c r="F38" s="53"/>
    </row>
    <row r="39" spans="2:6" ht="6.75" customHeight="1">
      <c r="B39" s="57"/>
      <c r="C39" s="58"/>
      <c r="D39" s="59"/>
      <c r="E39" s="59"/>
      <c r="F39" s="63"/>
    </row>
    <row r="40" spans="2:6" ht="21" customHeight="1">
      <c r="B40" s="68"/>
      <c r="C40" s="66"/>
      <c r="D40" s="67"/>
      <c r="E40" s="67"/>
      <c r="F40" s="69"/>
    </row>
    <row r="41" spans="2:6" ht="12.75">
      <c r="B41" s="68"/>
      <c r="C41" s="66"/>
      <c r="D41" s="67"/>
      <c r="E41" s="67"/>
      <c r="F41" s="69"/>
    </row>
    <row r="42" spans="2:6" ht="12.75">
      <c r="B42" s="68"/>
      <c r="C42" s="66"/>
      <c r="D42" s="67"/>
      <c r="E42" s="67"/>
      <c r="F42" s="69"/>
    </row>
    <row r="43" spans="2:6" ht="12.75">
      <c r="B43" s="68"/>
      <c r="C43" s="66"/>
      <c r="D43" s="67"/>
      <c r="E43" s="67"/>
      <c r="F43" s="69"/>
    </row>
    <row r="44" spans="2:6" ht="12.75">
      <c r="B44" s="68"/>
      <c r="C44" s="66"/>
      <c r="D44" s="67"/>
      <c r="E44" s="67"/>
      <c r="F44" s="69"/>
    </row>
    <row r="45" spans="2:15" ht="12.75">
      <c r="B45" s="68"/>
      <c r="C45" s="66"/>
      <c r="D45" s="67"/>
      <c r="E45" s="67"/>
      <c r="F45" s="69"/>
      <c r="I45" s="950"/>
      <c r="J45" s="26"/>
      <c r="K45" s="26"/>
      <c r="L45" s="26"/>
      <c r="M45" s="26"/>
      <c r="N45" s="26"/>
      <c r="O45" s="26"/>
    </row>
    <row r="46" spans="2:6" ht="12.75">
      <c r="B46" s="68"/>
      <c r="C46" s="66"/>
      <c r="D46" s="67"/>
      <c r="E46" s="67"/>
      <c r="F46" s="69"/>
    </row>
    <row r="47" spans="2:6" ht="12.75">
      <c r="B47" s="68"/>
      <c r="C47" s="66"/>
      <c r="D47" s="67"/>
      <c r="E47" s="67"/>
      <c r="F47" s="69"/>
    </row>
    <row r="48" spans="2:6" ht="13.5" customHeight="1">
      <c r="B48" s="68"/>
      <c r="C48" s="66"/>
      <c r="D48" s="67"/>
      <c r="E48" s="67"/>
      <c r="F48" s="69"/>
    </row>
    <row r="49" spans="2:6" ht="11.25" customHeight="1">
      <c r="B49" s="62"/>
      <c r="C49" s="60"/>
      <c r="D49" s="61"/>
      <c r="E49" s="61"/>
      <c r="F49" s="64"/>
    </row>
  </sheetData>
  <sheetProtection/>
  <mergeCells count="17">
    <mergeCell ref="B13:D13"/>
    <mergeCell ref="B19:C19"/>
    <mergeCell ref="B1:C2"/>
    <mergeCell ref="B7:F7"/>
    <mergeCell ref="B8:F8"/>
    <mergeCell ref="B9:F9"/>
    <mergeCell ref="D4:F5"/>
    <mergeCell ref="B21:D21"/>
    <mergeCell ref="B22:E22"/>
    <mergeCell ref="B14:C14"/>
    <mergeCell ref="B10:F10"/>
    <mergeCell ref="B23:C23"/>
    <mergeCell ref="B20:D20"/>
    <mergeCell ref="B15:C15"/>
    <mergeCell ref="B16:C16"/>
    <mergeCell ref="B17:C17"/>
    <mergeCell ref="B18:C18"/>
  </mergeCells>
  <printOptions/>
  <pageMargins left="0.67" right="0.66" top="0.55" bottom="0.33" header="0.24" footer="0.18"/>
  <pageSetup fitToHeight="0" fitToWidth="0" horizontalDpi="600" verticalDpi="600" orientation="portrait" paperSize="9" scale="97" r:id="rId2"/>
  <drawing r:id="rId1"/>
</worksheet>
</file>

<file path=xl/worksheets/sheet3.xml><?xml version="1.0" encoding="utf-8"?>
<worksheet xmlns="http://schemas.openxmlformats.org/spreadsheetml/2006/main" xmlns:r="http://schemas.openxmlformats.org/officeDocument/2006/relationships">
  <sheetPr codeName="Blad22">
    <pageSetUpPr fitToPage="1"/>
  </sheetPr>
  <dimension ref="A1:J90"/>
  <sheetViews>
    <sheetView showGridLines="0" zoomScaleSheetLayoutView="100" zoomScalePageLayoutView="0" workbookViewId="0" topLeftCell="A1">
      <selection activeCell="G35" sqref="G35"/>
    </sheetView>
  </sheetViews>
  <sheetFormatPr defaultColWidth="9.140625" defaultRowHeight="12.75"/>
  <cols>
    <col min="1" max="1" width="21.421875" style="194" customWidth="1"/>
    <col min="2" max="2" width="62.28125" style="194" customWidth="1"/>
    <col min="3" max="5" width="8.7109375" style="235" customWidth="1"/>
    <col min="6" max="6" width="2.57421875" style="234" customWidth="1"/>
    <col min="7" max="7" width="18.00390625" style="234" customWidth="1"/>
    <col min="8" max="16384" width="9.140625" style="194" customWidth="1"/>
  </cols>
  <sheetData>
    <row r="1" spans="2:7" s="183" customFormat="1" ht="22.5" customHeight="1">
      <c r="B1" s="180"/>
      <c r="C1" s="184"/>
      <c r="D1" s="185"/>
      <c r="E1" s="185"/>
      <c r="F1" s="186"/>
      <c r="G1" s="186"/>
    </row>
    <row r="2" spans="2:8" s="183" customFormat="1" ht="17.25" customHeight="1" thickBot="1">
      <c r="B2" s="187"/>
      <c r="C2" s="181"/>
      <c r="D2" s="188" t="s">
        <v>43</v>
      </c>
      <c r="E2" s="184"/>
      <c r="F2" s="912"/>
      <c r="G2" s="912"/>
      <c r="H2" s="952"/>
    </row>
    <row r="3" spans="2:8" s="183" customFormat="1" ht="29.25" customHeight="1" thickBot="1">
      <c r="B3" s="1158"/>
      <c r="C3" s="1159"/>
      <c r="D3" s="1159"/>
      <c r="E3" s="1160"/>
      <c r="F3" s="189"/>
      <c r="G3" s="190"/>
      <c r="H3" s="191"/>
    </row>
    <row r="4" spans="1:8" s="183" customFormat="1" ht="18" customHeight="1" thickBot="1">
      <c r="A4" s="191"/>
      <c r="B4" s="1161" t="s">
        <v>22</v>
      </c>
      <c r="C4" s="1161"/>
      <c r="D4" s="1161"/>
      <c r="E4" s="1161"/>
      <c r="F4" s="190"/>
      <c r="G4" s="190"/>
      <c r="H4" s="191"/>
    </row>
    <row r="5" spans="1:7" ht="39.75" customHeight="1">
      <c r="A5" s="192"/>
      <c r="B5" s="1162" t="s">
        <v>59</v>
      </c>
      <c r="C5" s="1162"/>
      <c r="D5" s="1162"/>
      <c r="E5" s="1162"/>
      <c r="F5" s="193"/>
      <c r="G5" s="193"/>
    </row>
    <row r="6" spans="1:7" ht="15" customHeight="1">
      <c r="A6" s="192"/>
      <c r="B6" s="1144" t="s">
        <v>60</v>
      </c>
      <c r="C6" s="1144"/>
      <c r="D6" s="1144"/>
      <c r="E6" s="1144"/>
      <c r="F6" s="193"/>
      <c r="G6" s="193"/>
    </row>
    <row r="7" spans="1:7" ht="15.75">
      <c r="A7" s="192"/>
      <c r="B7" s="1144" t="str">
        <f>CONCATENATE("Svensk telemarknad ",'Om detta formulär'!C6)</f>
        <v>Svensk telemarknad 2010</v>
      </c>
      <c r="C7" s="1144"/>
      <c r="D7" s="1144"/>
      <c r="E7" s="1144"/>
      <c r="F7" s="193"/>
      <c r="G7" s="193"/>
    </row>
    <row r="8" spans="1:7" ht="15.75">
      <c r="A8" s="192"/>
      <c r="B8" s="1144" t="str">
        <f>CONCATENATE("Officiell statistik om televerksamhet ",'Om detta formulär'!C6)</f>
        <v>Officiell statistik om televerksamhet 2010</v>
      </c>
      <c r="C8" s="1144"/>
      <c r="D8" s="1144"/>
      <c r="E8" s="1144"/>
      <c r="F8" s="193"/>
      <c r="G8" s="193"/>
    </row>
    <row r="9" spans="1:7" ht="15.75">
      <c r="A9" s="192"/>
      <c r="B9" s="1144" t="s">
        <v>83</v>
      </c>
      <c r="C9" s="1144"/>
      <c r="D9" s="1144"/>
      <c r="E9" s="1144"/>
      <c r="F9" s="193"/>
      <c r="G9" s="193"/>
    </row>
    <row r="10" spans="1:7" ht="15.75">
      <c r="A10" s="192"/>
      <c r="B10" s="1144"/>
      <c r="C10" s="1144"/>
      <c r="D10" s="1144"/>
      <c r="E10" s="1144"/>
      <c r="F10" s="193"/>
      <c r="G10" s="193"/>
    </row>
    <row r="11" spans="1:7" ht="15.75">
      <c r="A11" s="195"/>
      <c r="B11" s="196"/>
      <c r="C11" s="197"/>
      <c r="D11" s="198"/>
      <c r="E11" s="199"/>
      <c r="F11" s="193"/>
      <c r="G11" s="193"/>
    </row>
    <row r="12" spans="1:7" ht="15">
      <c r="A12" s="195"/>
      <c r="B12" s="1145" t="s">
        <v>61</v>
      </c>
      <c r="C12" s="1146"/>
      <c r="D12" s="1146"/>
      <c r="E12" s="1147"/>
      <c r="F12" s="200"/>
      <c r="G12" s="200"/>
    </row>
    <row r="13" spans="2:7" s="195" customFormat="1" ht="15">
      <c r="B13" s="1148"/>
      <c r="C13" s="1149"/>
      <c r="D13" s="1149"/>
      <c r="E13" s="1150"/>
      <c r="F13" s="200"/>
      <c r="G13" s="200"/>
    </row>
    <row r="14" spans="1:7" ht="15">
      <c r="A14" s="195"/>
      <c r="B14" s="1151" t="s">
        <v>62</v>
      </c>
      <c r="C14" s="1152"/>
      <c r="D14" s="1152"/>
      <c r="E14" s="1153"/>
      <c r="F14" s="200"/>
      <c r="G14" s="200"/>
    </row>
    <row r="15" spans="2:7" s="195" customFormat="1" ht="15">
      <c r="B15" s="1148"/>
      <c r="C15" s="1149"/>
      <c r="D15" s="1149"/>
      <c r="E15" s="1150"/>
      <c r="F15" s="200"/>
      <c r="G15" s="200"/>
    </row>
    <row r="16" spans="1:7" ht="15">
      <c r="A16" s="195"/>
      <c r="B16" s="1151" t="s">
        <v>63</v>
      </c>
      <c r="C16" s="1152"/>
      <c r="D16" s="1152"/>
      <c r="E16" s="1153"/>
      <c r="F16" s="200"/>
      <c r="G16" s="200"/>
    </row>
    <row r="17" spans="2:7" s="195" customFormat="1" ht="15">
      <c r="B17" s="1154" t="s">
        <v>43</v>
      </c>
      <c r="C17" s="1149"/>
      <c r="D17" s="1149"/>
      <c r="E17" s="1150"/>
      <c r="F17" s="200"/>
      <c r="G17" s="200"/>
    </row>
    <row r="18" spans="1:7" ht="15">
      <c r="A18" s="195"/>
      <c r="B18" s="201" t="s">
        <v>64</v>
      </c>
      <c r="C18" s="202"/>
      <c r="D18" s="202"/>
      <c r="E18" s="203"/>
      <c r="F18" s="200"/>
      <c r="G18" s="200"/>
    </row>
    <row r="19" spans="2:7" s="195" customFormat="1" ht="15">
      <c r="B19" s="1148"/>
      <c r="C19" s="1149"/>
      <c r="D19" s="1149"/>
      <c r="E19" s="1150"/>
      <c r="F19" s="193"/>
      <c r="G19" s="193"/>
    </row>
    <row r="20" spans="1:7" ht="15.75">
      <c r="A20" s="195"/>
      <c r="B20" s="204" t="s">
        <v>65</v>
      </c>
      <c r="C20" s="200"/>
      <c r="D20" s="200"/>
      <c r="E20" s="205"/>
      <c r="F20" s="193"/>
      <c r="G20" s="193"/>
    </row>
    <row r="21" spans="2:7" s="195" customFormat="1" ht="15.75">
      <c r="B21" s="1155"/>
      <c r="C21" s="1149"/>
      <c r="D21" s="1149"/>
      <c r="E21" s="1150"/>
      <c r="F21" s="193"/>
      <c r="G21" s="193"/>
    </row>
    <row r="22" spans="2:7" s="195" customFormat="1" ht="15">
      <c r="B22" s="201" t="s">
        <v>66</v>
      </c>
      <c r="C22" s="1156" t="s">
        <v>43</v>
      </c>
      <c r="D22" s="1156"/>
      <c r="E22" s="1157"/>
      <c r="F22" s="193"/>
      <c r="G22" s="193"/>
    </row>
    <row r="23" spans="2:7" s="195" customFormat="1" ht="15.75">
      <c r="B23" s="1141"/>
      <c r="C23" s="1142"/>
      <c r="D23" s="1142"/>
      <c r="E23" s="1143"/>
      <c r="F23" s="193"/>
      <c r="G23" s="193"/>
    </row>
    <row r="24" spans="2:7" s="195" customFormat="1" ht="15.75">
      <c r="B24" s="206"/>
      <c r="C24" s="206"/>
      <c r="D24" s="206"/>
      <c r="E24" s="206"/>
      <c r="F24" s="193"/>
      <c r="G24" s="193"/>
    </row>
    <row r="25" spans="2:7" s="207" customFormat="1" ht="31.5">
      <c r="B25" s="208" t="str">
        <f>CONCATENATE("Inom vilken/vilka delverksamheter hade ni verksamhet i Sverige under ",'Om detta formulär'!C6,"?")</f>
        <v>Inom vilken/vilka delverksamheter hade ni verksamhet i Sverige under 2010?</v>
      </c>
      <c r="C25" s="209"/>
      <c r="D25" s="210" t="s">
        <v>44</v>
      </c>
      <c r="E25" s="211"/>
      <c r="F25" s="212"/>
      <c r="G25" s="212"/>
    </row>
    <row r="26" spans="2:7" s="195" customFormat="1" ht="15.75">
      <c r="B26" s="213" t="s">
        <v>153</v>
      </c>
      <c r="C26" s="214"/>
      <c r="D26" s="215"/>
      <c r="E26" s="211"/>
      <c r="F26" s="193"/>
      <c r="G26" s="193"/>
    </row>
    <row r="27" spans="2:7" s="195" customFormat="1" ht="15.75">
      <c r="B27" s="216" t="s">
        <v>154</v>
      </c>
      <c r="C27" s="217"/>
      <c r="D27" s="218"/>
      <c r="E27" s="211"/>
      <c r="F27" s="193"/>
      <c r="G27" s="193"/>
    </row>
    <row r="28" spans="2:7" s="195" customFormat="1" ht="15.75">
      <c r="B28" s="213" t="s">
        <v>155</v>
      </c>
      <c r="C28" s="214"/>
      <c r="D28" s="215"/>
      <c r="E28" s="211"/>
      <c r="F28" s="193"/>
      <c r="G28" s="193"/>
    </row>
    <row r="29" spans="2:7" s="195" customFormat="1" ht="15.75">
      <c r="B29" s="216" t="s">
        <v>156</v>
      </c>
      <c r="C29" s="217"/>
      <c r="D29" s="218"/>
      <c r="E29" s="211"/>
      <c r="F29" s="200"/>
      <c r="G29" s="200"/>
    </row>
    <row r="30" spans="2:10" s="195" customFormat="1" ht="15.75">
      <c r="B30" s="213" t="s">
        <v>158</v>
      </c>
      <c r="C30" s="214"/>
      <c r="D30" s="215"/>
      <c r="E30" s="211"/>
      <c r="F30" s="219"/>
      <c r="G30" s="219"/>
      <c r="H30" s="220"/>
      <c r="I30" s="220"/>
      <c r="J30" s="220"/>
    </row>
    <row r="31" spans="2:10" s="195" customFormat="1" ht="15.75">
      <c r="B31" s="216" t="s">
        <v>159</v>
      </c>
      <c r="C31" s="217"/>
      <c r="D31" s="218"/>
      <c r="E31" s="211"/>
      <c r="F31" s="219"/>
      <c r="G31" s="219"/>
      <c r="H31" s="220"/>
      <c r="I31" s="220"/>
      <c r="J31" s="220"/>
    </row>
    <row r="32" spans="2:10" s="195" customFormat="1" ht="15.75">
      <c r="B32" s="213" t="s">
        <v>160</v>
      </c>
      <c r="C32" s="214"/>
      <c r="D32" s="215"/>
      <c r="E32" s="211"/>
      <c r="F32" s="219"/>
      <c r="G32" s="219"/>
      <c r="H32" s="220"/>
      <c r="I32" s="220"/>
      <c r="J32" s="220"/>
    </row>
    <row r="33" spans="2:10" s="195" customFormat="1" ht="15.75">
      <c r="B33" s="221" t="s">
        <v>299</v>
      </c>
      <c r="C33" s="217"/>
      <c r="D33" s="218"/>
      <c r="E33" s="211"/>
      <c r="F33" s="219"/>
      <c r="G33" s="219"/>
      <c r="H33" s="220"/>
      <c r="I33" s="220"/>
      <c r="J33" s="220"/>
    </row>
    <row r="34" spans="2:7" s="195" customFormat="1" ht="15.75">
      <c r="B34" s="213" t="s">
        <v>157</v>
      </c>
      <c r="C34" s="214"/>
      <c r="D34" s="215"/>
      <c r="E34" s="211"/>
      <c r="F34" s="193"/>
      <c r="G34" s="193"/>
    </row>
    <row r="35" spans="2:7" s="195" customFormat="1" ht="15.75">
      <c r="B35" s="216" t="s">
        <v>300</v>
      </c>
      <c r="C35" s="217"/>
      <c r="D35" s="218"/>
      <c r="E35" s="211"/>
      <c r="F35" s="219"/>
      <c r="G35" s="219"/>
    </row>
    <row r="36" spans="2:7" s="220" customFormat="1" ht="15.75">
      <c r="B36" s="222"/>
      <c r="C36" s="223"/>
      <c r="D36" s="224"/>
      <c r="E36" s="225"/>
      <c r="F36" s="219"/>
      <c r="G36" s="219"/>
    </row>
    <row r="37" spans="2:7" s="195" customFormat="1" ht="100.5" customHeight="1">
      <c r="B37" s="1137" t="s">
        <v>301</v>
      </c>
      <c r="C37" s="1138"/>
      <c r="D37" s="1138"/>
      <c r="E37" s="1138"/>
      <c r="F37" s="193"/>
      <c r="G37" s="193"/>
    </row>
    <row r="38" spans="2:7" s="195" customFormat="1" ht="15" customHeight="1">
      <c r="B38" s="1139" t="s">
        <v>356</v>
      </c>
      <c r="C38" s="1139"/>
      <c r="D38" s="1139"/>
      <c r="E38" s="1139"/>
      <c r="F38" s="193"/>
      <c r="G38" s="919"/>
    </row>
    <row r="39" spans="2:7" s="220" customFormat="1" ht="15" customHeight="1">
      <c r="B39" s="226"/>
      <c r="C39" s="226"/>
      <c r="D39" s="226"/>
      <c r="E39" s="226"/>
      <c r="F39" s="219"/>
      <c r="G39" s="219"/>
    </row>
    <row r="40" spans="2:7" ht="16.5" customHeight="1">
      <c r="B40" s="1114" t="str">
        <f>CONCATENATE("Fråga 1: Rörelsens totala intäkter[",Fotnoter!A5,"] i Sverige [tusentals kronor] under ",'Om detta formulär'!C6,": ")</f>
        <v>Fråga 1: Rörelsens totala intäkter[1] i Sverige [tusentals kronor] under 2010: </v>
      </c>
      <c r="C40" s="1115"/>
      <c r="D40" s="1115"/>
      <c r="E40" s="1116"/>
      <c r="F40" s="227"/>
      <c r="G40" s="227"/>
    </row>
    <row r="41" spans="2:7" ht="18.75" customHeight="1">
      <c r="B41" s="139"/>
      <c r="C41" s="140"/>
      <c r="D41" s="141" t="s">
        <v>33</v>
      </c>
      <c r="E41" s="142"/>
      <c r="F41" s="227"/>
      <c r="G41" s="227"/>
    </row>
    <row r="42" spans="2:7" ht="30" customHeight="1">
      <c r="B42" s="143" t="s">
        <v>92</v>
      </c>
      <c r="C42" s="1108" t="s">
        <v>43</v>
      </c>
      <c r="D42" s="1109"/>
      <c r="E42" s="1140"/>
      <c r="F42" s="227"/>
      <c r="G42" s="227"/>
    </row>
    <row r="43" spans="2:7" ht="16.5" customHeight="1">
      <c r="B43" s="144" t="s">
        <v>13</v>
      </c>
      <c r="C43" s="1134" t="s">
        <v>43</v>
      </c>
      <c r="D43" s="1135"/>
      <c r="E43" s="1136"/>
      <c r="F43" s="227"/>
      <c r="G43" s="227"/>
    </row>
    <row r="44" spans="2:7" ht="16.5" customHeight="1">
      <c r="B44" s="144" t="s">
        <v>93</v>
      </c>
      <c r="C44" s="1134" t="s">
        <v>43</v>
      </c>
      <c r="D44" s="1135"/>
      <c r="E44" s="1136"/>
      <c r="F44" s="227"/>
      <c r="G44" s="227"/>
    </row>
    <row r="45" spans="2:7" ht="16.5" customHeight="1">
      <c r="B45" s="145" t="s">
        <v>14</v>
      </c>
      <c r="C45" s="1134" t="s">
        <v>43</v>
      </c>
      <c r="D45" s="1135"/>
      <c r="E45" s="1136"/>
      <c r="F45" s="227"/>
      <c r="G45" s="227"/>
    </row>
    <row r="46" spans="2:7" ht="16.5" customHeight="1">
      <c r="B46" s="144" t="s">
        <v>89</v>
      </c>
      <c r="C46" s="1134" t="s">
        <v>43</v>
      </c>
      <c r="D46" s="1135"/>
      <c r="E46" s="1136"/>
      <c r="F46" s="227"/>
      <c r="G46" s="227"/>
    </row>
    <row r="47" spans="2:7" ht="16.5" customHeight="1">
      <c r="B47" s="144" t="s">
        <v>90</v>
      </c>
      <c r="C47" s="1134" t="s">
        <v>43</v>
      </c>
      <c r="D47" s="1135"/>
      <c r="E47" s="1136"/>
      <c r="F47" s="227"/>
      <c r="G47" s="227"/>
    </row>
    <row r="48" spans="2:7" ht="30" customHeight="1">
      <c r="B48" s="146" t="s">
        <v>94</v>
      </c>
      <c r="C48" s="1134" t="s">
        <v>43</v>
      </c>
      <c r="D48" s="1135"/>
      <c r="E48" s="1136"/>
      <c r="F48" s="227"/>
      <c r="G48" s="227"/>
    </row>
    <row r="49" spans="2:7" ht="16.5" customHeight="1" thickBot="1">
      <c r="B49" s="147" t="s">
        <v>76</v>
      </c>
      <c r="C49" s="1123" t="s">
        <v>43</v>
      </c>
      <c r="D49" s="1124"/>
      <c r="E49" s="1125"/>
      <c r="F49" s="227"/>
      <c r="G49" s="227"/>
    </row>
    <row r="50" spans="2:7" ht="16.5" customHeight="1" thickTop="1">
      <c r="B50" s="148" t="s">
        <v>15</v>
      </c>
      <c r="C50" s="1126" t="str">
        <f>IF(SUM(C42:C49)=0," ",SUM(C42:C49))</f>
        <v> </v>
      </c>
      <c r="D50" s="1127"/>
      <c r="E50" s="1128"/>
      <c r="F50" s="227"/>
      <c r="G50" s="227"/>
    </row>
    <row r="51" spans="2:7" ht="16.5" customHeight="1" thickBot="1">
      <c r="B51" s="149" t="str">
        <f>CONCATENATE("Övriga rörelseintäkter (hyra,licenser,bidrag[",Fotnoter!A6,"] m.m.")</f>
        <v>Övriga rörelseintäkter (hyra,licenser,bidrag[2] m.m.</v>
      </c>
      <c r="C51" s="1129" t="s">
        <v>43</v>
      </c>
      <c r="D51" s="1130"/>
      <c r="E51" s="1131"/>
      <c r="F51" s="227"/>
      <c r="G51" s="227"/>
    </row>
    <row r="52" spans="2:7" ht="16.5" customHeight="1" thickTop="1">
      <c r="B52" s="148" t="s">
        <v>16</v>
      </c>
      <c r="C52" s="1126" t="str">
        <f>IF(SUM(C50:C51)=0," ",(SUM(C50:C51)))</f>
        <v> </v>
      </c>
      <c r="D52" s="1127"/>
      <c r="E52" s="1128"/>
      <c r="F52" s="227"/>
      <c r="G52" s="227"/>
    </row>
    <row r="53" spans="2:7" s="229" customFormat="1" ht="15.75">
      <c r="B53" s="150"/>
      <c r="C53" s="79"/>
      <c r="D53" s="151"/>
      <c r="E53" s="151"/>
      <c r="F53" s="228"/>
      <c r="G53" s="228"/>
    </row>
    <row r="54" spans="2:7" ht="16.5" customHeight="1">
      <c r="B54" s="1120" t="str">
        <f>CONCATENATE("Fråga 2: Investeringar i egen verksamhet[",Fotnoter!A7,"] i Sverige [tusentals kronor] under ",'Om detta formulär'!C6," :")</f>
        <v>Fråga 2: Investeringar i egen verksamhet[3] i Sverige [tusentals kronor] under 2010 :</v>
      </c>
      <c r="C54" s="1132"/>
      <c r="D54" s="1132"/>
      <c r="E54" s="1133"/>
      <c r="F54" s="227"/>
      <c r="G54" s="227"/>
    </row>
    <row r="55" spans="2:7" s="233" customFormat="1" ht="39.75" customHeight="1">
      <c r="B55" s="908"/>
      <c r="C55" s="909" t="s">
        <v>334</v>
      </c>
      <c r="D55" s="909" t="s">
        <v>357</v>
      </c>
      <c r="E55" s="611" t="s">
        <v>33</v>
      </c>
      <c r="F55" s="232"/>
      <c r="G55" s="913"/>
    </row>
    <row r="56" spans="2:7" ht="16.5" customHeight="1">
      <c r="B56" s="871" t="s">
        <v>67</v>
      </c>
      <c r="C56" s="160"/>
      <c r="D56" s="879"/>
      <c r="E56" s="914" t="str">
        <f aca="true" t="shared" si="0" ref="E56:E63">IF(SUM(C56:D56)=0," ",SUM(C56:D56))</f>
        <v> </v>
      </c>
      <c r="F56" s="880"/>
      <c r="G56" s="227"/>
    </row>
    <row r="57" spans="2:7" ht="16.5" customHeight="1">
      <c r="B57" s="872" t="s">
        <v>77</v>
      </c>
      <c r="C57" s="654"/>
      <c r="D57" s="655"/>
      <c r="E57" s="915" t="str">
        <f t="shared" si="0"/>
        <v> </v>
      </c>
      <c r="F57" s="880"/>
      <c r="G57" s="227"/>
    </row>
    <row r="58" spans="2:7" ht="24" customHeight="1">
      <c r="B58" s="155" t="s">
        <v>91</v>
      </c>
      <c r="C58" s="878"/>
      <c r="D58" s="877"/>
      <c r="E58" s="916" t="str">
        <f t="shared" si="0"/>
        <v> </v>
      </c>
      <c r="F58" s="881"/>
      <c r="G58" s="230"/>
    </row>
    <row r="59" spans="2:7" ht="16.5" customHeight="1">
      <c r="B59" s="873" t="s">
        <v>140</v>
      </c>
      <c r="C59" s="884"/>
      <c r="D59" s="876"/>
      <c r="E59" s="917" t="str">
        <f t="shared" si="0"/>
        <v> </v>
      </c>
      <c r="F59" s="881"/>
      <c r="G59" s="230"/>
    </row>
    <row r="60" spans="2:7" ht="16.5" customHeight="1">
      <c r="B60" s="874" t="s">
        <v>82</v>
      </c>
      <c r="C60" s="884"/>
      <c r="D60" s="876"/>
      <c r="E60" s="917" t="str">
        <f t="shared" si="0"/>
        <v> </v>
      </c>
      <c r="F60" s="882"/>
      <c r="G60" s="231"/>
    </row>
    <row r="61" spans="2:7" ht="16.5" customHeight="1">
      <c r="B61" s="874" t="s">
        <v>294</v>
      </c>
      <c r="C61" s="884"/>
      <c r="D61" s="876"/>
      <c r="E61" s="917" t="str">
        <f t="shared" si="0"/>
        <v> </v>
      </c>
      <c r="F61" s="882"/>
      <c r="G61" s="231"/>
    </row>
    <row r="62" spans="2:7" ht="16.5" customHeight="1">
      <c r="B62" s="874" t="s">
        <v>78</v>
      </c>
      <c r="C62" s="884"/>
      <c r="D62" s="877"/>
      <c r="E62" s="916" t="str">
        <f t="shared" si="0"/>
        <v> </v>
      </c>
      <c r="F62" s="880"/>
      <c r="G62" s="227"/>
    </row>
    <row r="63" spans="2:7" ht="16.5" customHeight="1">
      <c r="B63" s="875" t="s">
        <v>79</v>
      </c>
      <c r="C63" s="593"/>
      <c r="D63" s="883"/>
      <c r="E63" s="910" t="str">
        <f t="shared" si="0"/>
        <v> </v>
      </c>
      <c r="F63" s="880"/>
      <c r="G63" s="227"/>
    </row>
    <row r="64" spans="2:7" s="229" customFormat="1" ht="15.75">
      <c r="B64" s="150"/>
      <c r="C64" s="79"/>
      <c r="D64" s="151"/>
      <c r="E64" s="151"/>
      <c r="F64" s="228"/>
      <c r="G64" s="228"/>
    </row>
    <row r="65" spans="2:7" ht="16.5" customHeight="1">
      <c r="B65" s="138" t="str">
        <f>CONCATENATE("Fråga 3: Antal anställda i Sverige under ",'Om detta formulär'!C6,":")</f>
        <v>Fråga 3: Antal anställda i Sverige under 2010:</v>
      </c>
      <c r="C65" s="156"/>
      <c r="D65" s="156"/>
      <c r="E65" s="157"/>
      <c r="F65" s="227"/>
      <c r="G65" s="227"/>
    </row>
    <row r="66" spans="2:7" ht="16.5" customHeight="1">
      <c r="B66" s="158"/>
      <c r="C66" s="141" t="s">
        <v>17</v>
      </c>
      <c r="D66" s="141" t="s">
        <v>18</v>
      </c>
      <c r="E66" s="142" t="s">
        <v>33</v>
      </c>
      <c r="F66" s="227"/>
      <c r="G66" s="227"/>
    </row>
    <row r="67" spans="2:7" ht="16.5" customHeight="1">
      <c r="B67" s="159" t="str">
        <f>CONCATENATE("Medeltal anställda under ",'Om detta formulär'!C6,":")</f>
        <v>Medeltal anställda under 2010:</v>
      </c>
      <c r="C67" s="160"/>
      <c r="D67" s="161"/>
      <c r="E67" s="162" t="str">
        <f>IF(SUM(C67:D67)=0," ",SUM(C67:D67))</f>
        <v> </v>
      </c>
      <c r="F67" s="227"/>
      <c r="G67" s="981"/>
    </row>
    <row r="68" spans="2:7" s="233" customFormat="1" ht="16.5" customHeight="1">
      <c r="B68" s="163" t="s">
        <v>95</v>
      </c>
      <c r="C68" s="164"/>
      <c r="D68" s="165"/>
      <c r="E68" s="166" t="str">
        <f>IF(SUM(C68:D68)=0," ",SUM(C68:D68))</f>
        <v> </v>
      </c>
      <c r="F68" s="232"/>
      <c r="G68" s="232"/>
    </row>
    <row r="69" spans="2:7" s="233" customFormat="1" ht="16.5" customHeight="1">
      <c r="B69" s="167" t="str">
        <f>CONCATENATE("Antal heltidsanställda den ",'Om detta formulär'!C10,":  (35 tim / vecka eller mer):")</f>
        <v>Antal heltidsanställda den 31 dec 2010:  (35 tim / vecka eller mer):</v>
      </c>
      <c r="C69" s="168"/>
      <c r="D69" s="169"/>
      <c r="E69" s="170" t="str">
        <f>IF(SUM(C69:D69)=0," ",SUM(C69:D69))</f>
        <v> </v>
      </c>
      <c r="F69" s="232"/>
      <c r="G69" s="232"/>
    </row>
    <row r="70" spans="2:7" ht="16.5" customHeight="1">
      <c r="B70" s="171" t="str">
        <f>CONCATENATE("Antal deltidsanställda den ",'Om detta formulär'!C10,":")</f>
        <v>Antal deltidsanställda den 31 dec 2010:</v>
      </c>
      <c r="C70" s="172"/>
      <c r="D70" s="173"/>
      <c r="E70" s="174" t="str">
        <f>IF(SUM(C70:D70)=0," ",SUM(C70:D70))</f>
        <v> </v>
      </c>
      <c r="F70" s="230"/>
      <c r="G70" s="230"/>
    </row>
    <row r="71" spans="2:7" s="229" customFormat="1" ht="13.5" customHeight="1">
      <c r="B71" s="150"/>
      <c r="C71" s="79"/>
      <c r="D71" s="151"/>
      <c r="E71" s="151"/>
      <c r="F71" s="228"/>
      <c r="G71" s="228"/>
    </row>
    <row r="72" spans="2:7" ht="30.75" customHeight="1">
      <c r="B72" s="1120" t="str">
        <f>CONCATENATE("Fråga 4: Intäkter från utlandet och kostnader till utlandet[",Fotnoter!A8,"] för telekomtjänster [tusentals kronor] ",'Om detta formulär'!C6,":")</f>
        <v>Fråga 4: Intäkter från utlandet och kostnader till utlandet[4] för telekomtjänster [tusentals kronor] 2010:</v>
      </c>
      <c r="C72" s="1121"/>
      <c r="D72" s="1121"/>
      <c r="E72" s="1122"/>
      <c r="F72" s="227"/>
      <c r="G72" s="227"/>
    </row>
    <row r="73" spans="2:7" ht="16.5" customHeight="1">
      <c r="B73" s="152"/>
      <c r="C73" s="153"/>
      <c r="D73" s="141" t="s">
        <v>33</v>
      </c>
      <c r="E73" s="154"/>
      <c r="F73" s="227"/>
      <c r="G73" s="227"/>
    </row>
    <row r="74" spans="2:7" ht="16.5" customHeight="1">
      <c r="B74" s="175" t="s">
        <v>85</v>
      </c>
      <c r="C74" s="1102"/>
      <c r="D74" s="1103"/>
      <c r="E74" s="1103"/>
      <c r="F74" s="227"/>
      <c r="G74" s="227"/>
    </row>
    <row r="75" spans="2:7" ht="16.5" customHeight="1">
      <c r="B75" s="782" t="s">
        <v>45</v>
      </c>
      <c r="C75" s="1104"/>
      <c r="D75" s="1105"/>
      <c r="E75" s="1105"/>
      <c r="F75" s="230"/>
      <c r="G75" s="230"/>
    </row>
    <row r="76" spans="2:7" ht="16.5" customHeight="1">
      <c r="B76" s="384" t="s">
        <v>46</v>
      </c>
      <c r="C76" s="1106"/>
      <c r="D76" s="1107"/>
      <c r="E76" s="1107"/>
      <c r="F76" s="230"/>
      <c r="G76" s="230"/>
    </row>
    <row r="77" spans="2:7" ht="16.5" customHeight="1">
      <c r="B77" s="175" t="s">
        <v>86</v>
      </c>
      <c r="C77" s="1102"/>
      <c r="D77" s="1103"/>
      <c r="E77" s="1103"/>
      <c r="F77" s="227"/>
      <c r="G77" s="227"/>
    </row>
    <row r="78" spans="2:7" ht="16.5" customHeight="1">
      <c r="B78" s="782" t="s">
        <v>45</v>
      </c>
      <c r="C78" s="1104"/>
      <c r="D78" s="1105"/>
      <c r="E78" s="1105"/>
      <c r="F78" s="227"/>
      <c r="G78" s="227"/>
    </row>
    <row r="79" spans="2:7" ht="16.5" customHeight="1">
      <c r="B79" s="384" t="s">
        <v>46</v>
      </c>
      <c r="C79" s="1106"/>
      <c r="D79" s="1107"/>
      <c r="E79" s="1107"/>
      <c r="F79" s="227"/>
      <c r="G79" s="227"/>
    </row>
    <row r="80" spans="2:7" s="229" customFormat="1" ht="15">
      <c r="B80" s="126"/>
      <c r="C80" s="137"/>
      <c r="D80" s="137"/>
      <c r="E80" s="137"/>
      <c r="F80" s="228"/>
      <c r="G80" s="228"/>
    </row>
    <row r="81" spans="2:7" ht="18" customHeight="1">
      <c r="B81" s="1114" t="str">
        <f>CONCATENATE("Fråga 5: Rörelsens totala kostnader [tusentals kronor] ",'Om detta formulär'!C6,":")</f>
        <v>Fråga 5: Rörelsens totala kostnader [tusentals kronor] 2010:</v>
      </c>
      <c r="C81" s="1115"/>
      <c r="D81" s="1115"/>
      <c r="E81" s="1116"/>
      <c r="F81" s="227"/>
      <c r="G81" s="227"/>
    </row>
    <row r="82" spans="2:7" s="195" customFormat="1" ht="18" customHeight="1">
      <c r="B82" s="158"/>
      <c r="C82" s="153"/>
      <c r="D82" s="141" t="s">
        <v>33</v>
      </c>
      <c r="E82" s="154"/>
      <c r="F82" s="200"/>
      <c r="G82" s="200"/>
    </row>
    <row r="83" spans="2:7" ht="16.5" customHeight="1">
      <c r="B83" s="176" t="str">
        <f>CONCATENATE("Rörelsens totala kostnader[",Fotnoter!A9,"]:")</f>
        <v>Rörelsens totala kostnader[5]:</v>
      </c>
      <c r="C83" s="1108"/>
      <c r="D83" s="1109"/>
      <c r="E83" s="1110"/>
      <c r="F83" s="227"/>
      <c r="G83" s="227"/>
    </row>
    <row r="84" spans="2:7" ht="16.5" customHeight="1">
      <c r="B84" s="177" t="s">
        <v>80</v>
      </c>
      <c r="C84" s="1117"/>
      <c r="D84" s="1118"/>
      <c r="E84" s="1119"/>
      <c r="F84" s="227"/>
      <c r="G84" s="227"/>
    </row>
    <row r="85" spans="2:7" ht="16.5" customHeight="1">
      <c r="B85" s="178" t="s">
        <v>99</v>
      </c>
      <c r="C85" s="1111" t="s">
        <v>43</v>
      </c>
      <c r="D85" s="1112"/>
      <c r="E85" s="1113"/>
      <c r="F85" s="227"/>
      <c r="G85" s="227"/>
    </row>
    <row r="86" spans="2:7" ht="16.5" customHeight="1">
      <c r="B86" s="178" t="s">
        <v>96</v>
      </c>
      <c r="C86" s="1096"/>
      <c r="D86" s="1097"/>
      <c r="E86" s="1098"/>
      <c r="F86" s="227"/>
      <c r="G86" s="227"/>
    </row>
    <row r="87" spans="2:7" ht="16.5" customHeight="1">
      <c r="B87" s="178" t="s">
        <v>138</v>
      </c>
      <c r="C87" s="1096"/>
      <c r="D87" s="1097"/>
      <c r="E87" s="1098"/>
      <c r="F87" s="227"/>
      <c r="G87" s="227"/>
    </row>
    <row r="88" spans="2:7" ht="16.5" customHeight="1">
      <c r="B88" s="178" t="s">
        <v>97</v>
      </c>
      <c r="C88" s="1096"/>
      <c r="D88" s="1097"/>
      <c r="E88" s="1098"/>
      <c r="F88" s="227"/>
      <c r="G88" s="227"/>
    </row>
    <row r="89" spans="2:7" ht="16.5" customHeight="1">
      <c r="B89" s="179" t="s">
        <v>98</v>
      </c>
      <c r="C89" s="1099"/>
      <c r="D89" s="1100"/>
      <c r="E89" s="1101"/>
      <c r="F89" s="227"/>
      <c r="G89" s="227"/>
    </row>
    <row r="90" spans="2:5" ht="12.75">
      <c r="B90" s="180"/>
      <c r="C90" s="181"/>
      <c r="D90" s="181"/>
      <c r="E90" s="181"/>
    </row>
  </sheetData>
  <sheetProtection/>
  <mergeCells count="48">
    <mergeCell ref="B21:E21"/>
    <mergeCell ref="C22:E22"/>
    <mergeCell ref="B9:E9"/>
    <mergeCell ref="B3:E3"/>
    <mergeCell ref="B4:E4"/>
    <mergeCell ref="B5:E5"/>
    <mergeCell ref="B6:E6"/>
    <mergeCell ref="B7:E7"/>
    <mergeCell ref="B23:E23"/>
    <mergeCell ref="B8:E8"/>
    <mergeCell ref="B10:E10"/>
    <mergeCell ref="B12:E12"/>
    <mergeCell ref="B13:E13"/>
    <mergeCell ref="B14:E14"/>
    <mergeCell ref="B15:E15"/>
    <mergeCell ref="B16:E16"/>
    <mergeCell ref="B17:E17"/>
    <mergeCell ref="B19:E19"/>
    <mergeCell ref="C48:E48"/>
    <mergeCell ref="B37:E37"/>
    <mergeCell ref="B38:E38"/>
    <mergeCell ref="B40:E40"/>
    <mergeCell ref="C42:E42"/>
    <mergeCell ref="C43:E43"/>
    <mergeCell ref="C44:E44"/>
    <mergeCell ref="C45:E45"/>
    <mergeCell ref="C46:E46"/>
    <mergeCell ref="C47:E47"/>
    <mergeCell ref="C84:E84"/>
    <mergeCell ref="B72:E72"/>
    <mergeCell ref="C74:E74"/>
    <mergeCell ref="C75:E75"/>
    <mergeCell ref="C76:E76"/>
    <mergeCell ref="C49:E49"/>
    <mergeCell ref="C50:E50"/>
    <mergeCell ref="C51:E51"/>
    <mergeCell ref="C52:E52"/>
    <mergeCell ref="B54:E54"/>
    <mergeCell ref="C86:E86"/>
    <mergeCell ref="C87:E87"/>
    <mergeCell ref="C88:E88"/>
    <mergeCell ref="C89:E89"/>
    <mergeCell ref="C77:E77"/>
    <mergeCell ref="C78:E78"/>
    <mergeCell ref="C79:E79"/>
    <mergeCell ref="C83:E83"/>
    <mergeCell ref="C85:E85"/>
    <mergeCell ref="B81:E81"/>
  </mergeCells>
  <dataValidations count="1">
    <dataValidation type="list" allowBlank="1" showInputMessage="1" showErrorMessage="1" sqref="D26:D35">
      <formula1>"Ja,Nej"</formula1>
    </dataValidation>
  </dataValidations>
  <printOptions/>
  <pageMargins left="0.7874015748031497" right="0.7874015748031497" top="0.5118110236220472" bottom="0.35433070866141736" header="0.5118110236220472" footer="0.31496062992125984"/>
  <pageSetup fitToHeight="0" fitToWidth="1" horizontalDpi="600" verticalDpi="600" orientation="portrait" paperSize="9" scale="97" r:id="rId2"/>
  <headerFooter alignWithMargins="0">
    <oddFooter>&amp;CSida &amp;P(&amp;N)</oddFooter>
  </headerFooter>
  <rowBreaks count="2" manualBreakCount="2">
    <brk id="37" min="1" max="4" man="1"/>
    <brk id="70" min="1" max="4" man="1"/>
  </rowBreaks>
  <drawing r:id="rId1"/>
</worksheet>
</file>

<file path=xl/worksheets/sheet4.xml><?xml version="1.0" encoding="utf-8"?>
<worksheet xmlns="http://schemas.openxmlformats.org/spreadsheetml/2006/main" xmlns:r="http://schemas.openxmlformats.org/officeDocument/2006/relationships">
  <sheetPr>
    <pageSetUpPr fitToPage="1"/>
  </sheetPr>
  <dimension ref="A2:H9"/>
  <sheetViews>
    <sheetView zoomScalePageLayoutView="0" workbookViewId="0" topLeftCell="A1">
      <pane ySplit="3" topLeftCell="A4" activePane="bottomLeft" state="frozen"/>
      <selection pane="topLeft" activeCell="B4" sqref="B4:E4"/>
      <selection pane="bottomLeft" activeCell="G9" sqref="G9"/>
    </sheetView>
  </sheetViews>
  <sheetFormatPr defaultColWidth="9.140625" defaultRowHeight="12.75"/>
  <cols>
    <col min="2" max="2" width="56.28125" style="0" customWidth="1"/>
    <col min="3" max="3" width="22.57421875" style="0" customWidth="1"/>
    <col min="4" max="4" width="8.57421875" style="0" customWidth="1"/>
    <col min="5" max="5" width="5.00390625" style="0" customWidth="1"/>
    <col min="6" max="6" width="4.28125" style="0" customWidth="1"/>
  </cols>
  <sheetData>
    <row r="1" ht="50.25" customHeight="1" thickBot="1"/>
    <row r="2" spans="2:8" s="183" customFormat="1" ht="29.25" customHeight="1" thickBot="1">
      <c r="B2" s="1158"/>
      <c r="C2" s="1159"/>
      <c r="D2" s="1159"/>
      <c r="E2" s="1160"/>
      <c r="F2" s="189"/>
      <c r="G2" s="190"/>
      <c r="H2" s="191"/>
    </row>
    <row r="3" spans="1:8" s="183" customFormat="1" ht="18" customHeight="1" thickBot="1">
      <c r="A3" s="191"/>
      <c r="B3" s="1161" t="s">
        <v>293</v>
      </c>
      <c r="C3" s="1161"/>
      <c r="D3" s="1161"/>
      <c r="E3" s="1161"/>
      <c r="F3" s="190"/>
      <c r="G3" s="190"/>
      <c r="H3" s="191"/>
    </row>
    <row r="4" spans="2:7" s="194" customFormat="1" ht="31.5" customHeight="1">
      <c r="B4" s="1120" t="str">
        <f>CONCATENATE("Fråga 6: Årsomsättningen (tusentals kronor) för den anmälningspliktiga verksamheten ",'Om detta formulär'!C6,"[",Fotnoter!A12,"]:")</f>
        <v>Fråga 6: Årsomsättningen (tusentals kronor) för den anmälningspliktiga verksamheten 2010[6]:</v>
      </c>
      <c r="C4" s="1132"/>
      <c r="D4" s="1132"/>
      <c r="E4" s="1133"/>
      <c r="F4" s="234"/>
      <c r="G4" s="234"/>
    </row>
    <row r="5" spans="2:7" s="194" customFormat="1" ht="15.75">
      <c r="B5" s="823"/>
      <c r="C5" s="1169" t="s">
        <v>33</v>
      </c>
      <c r="D5" s="1169"/>
      <c r="E5" s="1170"/>
      <c r="F5" s="234"/>
      <c r="G5" s="234"/>
    </row>
    <row r="6" spans="2:7" s="194" customFormat="1" ht="29.25" customHeight="1">
      <c r="B6" s="182" t="str">
        <f>CONCATENATE("Årsomsättningen för den anmälningspliktiga verksamheten för år ",'Om detta formulär'!C6,":")</f>
        <v>Årsomsättningen för den anmälningspliktiga verksamheten för år 2010:</v>
      </c>
      <c r="C6" s="1163"/>
      <c r="D6" s="1164"/>
      <c r="E6" s="1165"/>
      <c r="F6" s="234"/>
      <c r="G6" s="234"/>
    </row>
    <row r="7" spans="2:7" s="194" customFormat="1" ht="12.75">
      <c r="B7" s="180"/>
      <c r="C7" s="181"/>
      <c r="D7" s="181"/>
      <c r="E7" s="181"/>
      <c r="F7" s="234"/>
      <c r="G7" s="234"/>
    </row>
    <row r="8" spans="2:7" s="194" customFormat="1" ht="12.75">
      <c r="B8" s="180"/>
      <c r="C8" s="181"/>
      <c r="D8" s="181"/>
      <c r="E8" s="181"/>
      <c r="F8" s="234"/>
      <c r="G8" s="234"/>
    </row>
    <row r="9" spans="2:7" s="194" customFormat="1" ht="219" customHeight="1">
      <c r="B9" s="1166" t="s">
        <v>361</v>
      </c>
      <c r="C9" s="1167"/>
      <c r="D9" s="1167"/>
      <c r="E9" s="1168"/>
      <c r="G9" s="918"/>
    </row>
  </sheetData>
  <sheetProtection/>
  <mergeCells count="6">
    <mergeCell ref="B4:E4"/>
    <mergeCell ref="C6:E6"/>
    <mergeCell ref="B9:E9"/>
    <mergeCell ref="B3:E3"/>
    <mergeCell ref="B2:E2"/>
    <mergeCell ref="C5:E5"/>
  </mergeCells>
  <printOptions/>
  <pageMargins left="0.7" right="0.7" top="0.75" bottom="0.75" header="0.3" footer="0.3"/>
  <pageSetup fitToHeight="0" fitToWidth="1" horizontalDpi="600" verticalDpi="600" orientation="portrait" paperSize="9" scale="96" r:id="rId2"/>
  <drawing r:id="rId1"/>
</worksheet>
</file>

<file path=xl/worksheets/sheet5.xml><?xml version="1.0" encoding="utf-8"?>
<worksheet xmlns="http://schemas.openxmlformats.org/spreadsheetml/2006/main" xmlns:r="http://schemas.openxmlformats.org/officeDocument/2006/relationships">
  <sheetPr codeName="Blad20">
    <pageSetUpPr fitToPage="1"/>
  </sheetPr>
  <dimension ref="A1:J65"/>
  <sheetViews>
    <sheetView showGridLines="0" zoomScaleSheetLayoutView="90" zoomScalePageLayoutView="0" workbookViewId="0" topLeftCell="A1">
      <pane ySplit="4" topLeftCell="A38" activePane="bottomLeft" state="frozen"/>
      <selection pane="topLeft" activeCell="B4" sqref="B4:E4"/>
      <selection pane="bottomLeft" activeCell="I57" sqref="I57"/>
    </sheetView>
  </sheetViews>
  <sheetFormatPr defaultColWidth="9.140625" defaultRowHeight="12.75"/>
  <cols>
    <col min="1" max="1" width="15.140625" style="194" customWidth="1"/>
    <col min="2" max="2" width="13.28125" style="194" customWidth="1"/>
    <col min="3" max="3" width="54.8515625" style="194" customWidth="1"/>
    <col min="4" max="4" width="10.7109375" style="235" customWidth="1"/>
    <col min="5" max="5" width="10.57421875" style="235" customWidth="1"/>
    <col min="6" max="6" width="12.421875" style="235" customWidth="1"/>
    <col min="7" max="7" width="30.8515625" style="194" customWidth="1"/>
    <col min="8" max="16384" width="9.140625" style="194" customWidth="1"/>
  </cols>
  <sheetData>
    <row r="1" spans="3:6" s="183" customFormat="1" ht="22.5" customHeight="1">
      <c r="C1" s="180"/>
      <c r="D1" s="184"/>
      <c r="E1" s="1173"/>
      <c r="F1" s="1173"/>
    </row>
    <row r="2" spans="3:6" s="183" customFormat="1" ht="17.25" customHeight="1" thickBot="1">
      <c r="C2" s="187"/>
      <c r="D2" s="181"/>
      <c r="E2" s="188" t="s">
        <v>43</v>
      </c>
      <c r="F2" s="184"/>
    </row>
    <row r="3" spans="3:6" s="183" customFormat="1" ht="29.25" customHeight="1" thickBot="1">
      <c r="C3" s="1174"/>
      <c r="D3" s="1175"/>
      <c r="E3" s="1175"/>
      <c r="F3" s="1176"/>
    </row>
    <row r="4" spans="1:10" s="183" customFormat="1" ht="18" customHeight="1" thickBot="1">
      <c r="A4" s="236"/>
      <c r="B4" s="236"/>
      <c r="C4" s="1177" t="s">
        <v>58</v>
      </c>
      <c r="D4" s="1177"/>
      <c r="E4" s="1177"/>
      <c r="F4" s="1177"/>
      <c r="G4" s="236"/>
      <c r="H4" s="236"/>
      <c r="I4" s="236"/>
      <c r="J4" s="236"/>
    </row>
    <row r="5" spans="3:7" ht="31.5" customHeight="1">
      <c r="C5" s="1120" t="str">
        <f>CONCATENATE("Fråga 7: Antal abonnemang för fast telefoni (PSTN, ISDN och IP-baserad telefoni [",Fotnoter!A13,"]) 2010-12-31:")</f>
        <v>Fråga 7: Antal abonnemang för fast telefoni (PSTN, ISDN och IP-baserad telefoni [7]) 2010-12-31:</v>
      </c>
      <c r="D5" s="1132"/>
      <c r="E5" s="1132"/>
      <c r="F5" s="1133"/>
      <c r="G5" s="294"/>
    </row>
    <row r="6" spans="3:6" ht="15.75" customHeight="1">
      <c r="C6" s="237"/>
      <c r="D6" s="79" t="s">
        <v>31</v>
      </c>
      <c r="E6" s="79" t="s">
        <v>32</v>
      </c>
      <c r="F6" s="80" t="s">
        <v>33</v>
      </c>
    </row>
    <row r="7" spans="3:9" ht="15.75" customHeight="1">
      <c r="C7" s="885" t="str">
        <f>CONCATENATE("Abonnemang med både telefonaccess och trafik[",Fotnoter!A14,"]:")</f>
        <v>Abonnemang med både telefonaccess och trafik[8]:</v>
      </c>
      <c r="D7" s="238" t="str">
        <f>IF(SUM(D8:D15)=0," ",SUM(D8:D15))</f>
        <v> </v>
      </c>
      <c r="E7" s="238" t="str">
        <f>IF(SUM(E8:E15)=0," ",SUM(E8:E15))</f>
        <v> </v>
      </c>
      <c r="F7" s="238" t="str">
        <f aca="true" t="shared" si="0" ref="F7:F15">IF(SUM(D7:E7)=0," ",SUM(D7:E7))</f>
        <v> </v>
      </c>
      <c r="G7" s="982"/>
      <c r="H7" s="983"/>
      <c r="I7" s="983"/>
    </row>
    <row r="8" spans="3:6" ht="15.75" customHeight="1">
      <c r="C8" s="295" t="str">
        <f>CONCATENATE("varav via GTA[",Fotnoter!A15,"]:")</f>
        <v>varav via GTA[9]:</v>
      </c>
      <c r="D8" s="239"/>
      <c r="E8" s="240"/>
      <c r="F8" s="241" t="str">
        <f t="shared" si="0"/>
        <v> </v>
      </c>
    </row>
    <row r="9" spans="3:6" ht="15.75" customHeight="1">
      <c r="C9" s="295" t="str">
        <f>CONCATENATE("varav via PSTN-access[",Fotnoter!A16,"]:")</f>
        <v>varav via PSTN-access[10]:</v>
      </c>
      <c r="D9" s="239"/>
      <c r="E9" s="240"/>
      <c r="F9" s="241" t="str">
        <f t="shared" si="0"/>
        <v> </v>
      </c>
    </row>
    <row r="10" spans="3:6" ht="15.75" customHeight="1">
      <c r="C10" s="295" t="str">
        <f>CONCATENATE("varav via ISDN-access[",Fotnoter!A17,"]:")</f>
        <v>varav via ISDN-access[11]:</v>
      </c>
      <c r="D10" s="239"/>
      <c r="E10" s="240"/>
      <c r="F10" s="241" t="str">
        <f>IF(SUM(D10:E10)=0," ",SUM(D10:E10))</f>
        <v> </v>
      </c>
    </row>
    <row r="11" spans="3:6" ht="15.75" customHeight="1">
      <c r="C11" s="295" t="s">
        <v>141</v>
      </c>
      <c r="D11" s="242"/>
      <c r="E11" s="243"/>
      <c r="F11" s="241" t="str">
        <f t="shared" si="0"/>
        <v> </v>
      </c>
    </row>
    <row r="12" spans="3:6" ht="15.75" customHeight="1">
      <c r="C12" s="295" t="s">
        <v>142</v>
      </c>
      <c r="D12" s="242"/>
      <c r="E12" s="243"/>
      <c r="F12" s="241" t="str">
        <f t="shared" si="0"/>
        <v> </v>
      </c>
    </row>
    <row r="13" spans="3:6" ht="15.75" customHeight="1">
      <c r="C13" s="295" t="str">
        <f>CONCATENATE("varav via LAN-nät-access[",Fotnoter!A18,"]:")</f>
        <v>varav via LAN-nät-access[12]:</v>
      </c>
      <c r="D13" s="242"/>
      <c r="E13" s="243"/>
      <c r="F13" s="241" t="str">
        <f>IF(SUM(D13:E13)=0," ",SUM(D13:E13))</f>
        <v> </v>
      </c>
    </row>
    <row r="14" spans="3:6" ht="15.75" customHeight="1">
      <c r="C14" s="295" t="str">
        <f>CONCATENATE("varav via annan IP-baserad access [",Fotnoter!A22,"]:")</f>
        <v>varav via annan IP-baserad access [16]:</v>
      </c>
      <c r="D14" s="244"/>
      <c r="E14" s="245"/>
      <c r="F14" s="241" t="str">
        <f>IF(SUM(D14:E14)=0," ",SUM(D14:E14))</f>
        <v> </v>
      </c>
    </row>
    <row r="15" spans="3:6" ht="15.75" customHeight="1">
      <c r="C15" s="931" t="s">
        <v>365</v>
      </c>
      <c r="D15" s="242"/>
      <c r="E15" s="243"/>
      <c r="F15" s="241" t="str">
        <f t="shared" si="0"/>
        <v> </v>
      </c>
    </row>
    <row r="16" spans="3:7" ht="15.75" customHeight="1">
      <c r="C16" s="259" t="str">
        <f>CONCATENATE("Aktiva förvalsabonnemang[",Fotnoter!A19,"] (avser ej abonnemang via GTA[",Fotnoter!A15,"]):")</f>
        <v>Aktiva förvalsabonnemang[13] (avser ej abonnemang via GTA[9]):</v>
      </c>
      <c r="D16" s="242"/>
      <c r="E16" s="243"/>
      <c r="F16" s="170" t="str">
        <f>IF(SUM(D16:E16)=0," ",SUM(D16:E16))</f>
        <v> </v>
      </c>
      <c r="G16" s="294"/>
    </row>
    <row r="17" spans="1:7" ht="15.75" customHeight="1" thickBot="1">
      <c r="A17" s="195"/>
      <c r="C17" s="247" t="str">
        <f>CONCATENATE("Aktiva prefixabonnemang[",Fotnoter!A20,"]:")</f>
        <v>Aktiva prefixabonnemang[14]:</v>
      </c>
      <c r="D17" s="242"/>
      <c r="E17" s="240"/>
      <c r="F17" s="241" t="str">
        <f>IF(SUM(D17:E17)=0," ",SUM(D17:E17))</f>
        <v> </v>
      </c>
      <c r="G17" s="294"/>
    </row>
    <row r="18" spans="1:7" ht="15.75" customHeight="1" thickTop="1">
      <c r="A18" s="248"/>
      <c r="B18" s="249"/>
      <c r="C18" s="250" t="s">
        <v>297</v>
      </c>
      <c r="D18" s="251" t="str">
        <f>IF(SUM(D7,D16:D17)=0," ",SUM(D7,D16:D17))</f>
        <v> </v>
      </c>
      <c r="E18" s="251" t="str">
        <f>IF(SUM(E7,E16:E17)=0," ",SUM(E7,E16:E17))</f>
        <v> </v>
      </c>
      <c r="F18" s="251" t="str">
        <f>IF(SUM(F7,F16:F17)=0," ",SUM(F7,F16:F17))</f>
        <v> </v>
      </c>
      <c r="G18" s="294"/>
    </row>
    <row r="19" spans="1:7" ht="15.75" customHeight="1" thickBot="1">
      <c r="A19" s="195"/>
      <c r="B19" s="252"/>
      <c r="C19" s="297" t="str">
        <f>CONCATENATE("varav med LLUB[",Fotnoter!A21,"]:")</f>
        <v>varav med LLUB[15]:</v>
      </c>
      <c r="D19" s="253"/>
      <c r="E19" s="253"/>
      <c r="F19" s="174" t="str">
        <f>IF(SUM(D19:E19)=0," ",SUM(D19:E19))</f>
        <v> </v>
      </c>
      <c r="G19" s="982"/>
    </row>
    <row r="20" spans="1:8" ht="15.75" customHeight="1" thickTop="1">
      <c r="A20" s="195"/>
      <c r="B20" s="252"/>
      <c r="C20" s="970" t="s">
        <v>370</v>
      </c>
      <c r="D20" s="968"/>
      <c r="E20" s="968"/>
      <c r="F20" s="969"/>
      <c r="G20" s="982"/>
      <c r="H20" s="983"/>
    </row>
    <row r="21" spans="1:8" ht="15.75" customHeight="1">
      <c r="A21" s="195"/>
      <c r="B21" s="195"/>
      <c r="C21" s="954" t="str">
        <f>CONCATENATE("Abonnemang på SIP-trunk, totalt antal trunkar[",Fotnoter!A23,"]:")</f>
        <v>Abonnemang på SIP-trunk, totalt antal trunkar[17]:</v>
      </c>
      <c r="D21" s="244"/>
      <c r="E21" s="245"/>
      <c r="F21" s="375" t="str">
        <f>IF(SUM(D21:E21)=0," ",SUM(D21:E21))</f>
        <v> </v>
      </c>
      <c r="G21" s="653"/>
      <c r="H21" s="229"/>
    </row>
    <row r="22" spans="1:8" ht="15.75" customHeight="1">
      <c r="A22" s="195"/>
      <c r="B22" s="195"/>
      <c r="C22" s="954" t="str">
        <f>CONCATENATE("Abonnemang på SIP-trunk, totalt antal kanaler[",Fotnoter!A23,"]:")</f>
        <v>Abonnemang på SIP-trunk, totalt antal kanaler[17]:</v>
      </c>
      <c r="D22" s="1062"/>
      <c r="E22" s="1063"/>
      <c r="F22" s="375" t="str">
        <f>IF(SUM(D22:E22)=0," ",SUM(D22:E22))</f>
        <v> </v>
      </c>
      <c r="G22" s="653"/>
      <c r="H22" s="229"/>
    </row>
    <row r="23" spans="1:10" s="255" customFormat="1" ht="37.5" customHeight="1">
      <c r="A23" s="254"/>
      <c r="B23" s="1064"/>
      <c r="C23" s="1178" t="s">
        <v>100</v>
      </c>
      <c r="D23" s="1179"/>
      <c r="E23" s="1179"/>
      <c r="F23" s="1180"/>
      <c r="I23" s="254"/>
      <c r="J23" s="254"/>
    </row>
    <row r="24" spans="1:10" s="255" customFormat="1" ht="18.75" customHeight="1">
      <c r="A24" s="254"/>
      <c r="B24" s="254"/>
      <c r="C24" s="959"/>
      <c r="D24" s="960"/>
      <c r="E24" s="960"/>
      <c r="F24" s="961"/>
      <c r="I24" s="254"/>
      <c r="J24" s="254"/>
    </row>
    <row r="25" spans="3:6" ht="36" customHeight="1">
      <c r="C25" s="1120" t="str">
        <f>CONCATENATE("Fråga 8: Intäkter (tusentals kronor) för fast telefoni (PSTN och ISDN och IP-baserad telefoni[",Fotnoter!A13,"]) från slutkund under 2010:")</f>
        <v>Fråga 8: Intäkter (tusentals kronor) för fast telefoni (PSTN och ISDN och IP-baserad telefoni[7]) från slutkund under 2010:</v>
      </c>
      <c r="D25" s="1132"/>
      <c r="E25" s="1132"/>
      <c r="F25" s="1133"/>
    </row>
    <row r="26" spans="3:6" ht="15.75" customHeight="1">
      <c r="C26" s="256"/>
      <c r="D26" s="257" t="s">
        <v>31</v>
      </c>
      <c r="E26" s="257" t="s">
        <v>32</v>
      </c>
      <c r="F26" s="258" t="s">
        <v>33</v>
      </c>
    </row>
    <row r="27" spans="3:6" ht="15.75" customHeight="1">
      <c r="C27" s="259" t="str">
        <f>CONCATENATE("Abonnemangsavgifter[",Fotnoter!A24,"]:")</f>
        <v>Abonnemangsavgifter[18]:</v>
      </c>
      <c r="D27" s="260"/>
      <c r="E27" s="261"/>
      <c r="F27" s="262" t="str">
        <f aca="true" t="shared" si="1" ref="F27:F32">IF(SUM(D27:E27)=0," ",SUM(D27:E27))</f>
        <v> </v>
      </c>
    </row>
    <row r="28" spans="3:6" ht="27.75" customHeight="1">
      <c r="C28" s="838" t="s">
        <v>323</v>
      </c>
      <c r="D28" s="242"/>
      <c r="E28" s="243"/>
      <c r="F28" s="170" t="str">
        <f t="shared" si="1"/>
        <v> </v>
      </c>
    </row>
    <row r="29" spans="3:6" ht="15.75" customHeight="1">
      <c r="C29" s="263" t="str">
        <f>CONCATENATE("Samtal från nationella fasta nät till nationella fasta nät[",Fotnoter!A25,"]:")</f>
        <v>Samtal från nationella fasta nät till nationella fasta nät[19]:</v>
      </c>
      <c r="D29" s="242"/>
      <c r="E29" s="243"/>
      <c r="F29" s="170" t="str">
        <f t="shared" si="1"/>
        <v> </v>
      </c>
    </row>
    <row r="30" spans="3:6" ht="15.75" customHeight="1">
      <c r="C30" s="263" t="str">
        <f>CONCATENATE("Samtal till uppringd Internetaccess[",Fotnoter!A26,"]:")</f>
        <v>Samtal till uppringd Internetaccess[20]:</v>
      </c>
      <c r="D30" s="242"/>
      <c r="E30" s="243"/>
      <c r="F30" s="170" t="str">
        <f t="shared" si="1"/>
        <v> </v>
      </c>
    </row>
    <row r="31" spans="3:6" ht="15.75" customHeight="1">
      <c r="C31" s="246" t="s">
        <v>34</v>
      </c>
      <c r="D31" s="242"/>
      <c r="E31" s="243"/>
      <c r="F31" s="170" t="str">
        <f t="shared" si="1"/>
        <v> </v>
      </c>
    </row>
    <row r="32" spans="3:6" ht="15.75" customHeight="1">
      <c r="C32" s="264" t="s">
        <v>179</v>
      </c>
      <c r="D32" s="242"/>
      <c r="E32" s="243"/>
      <c r="F32" s="170" t="str">
        <f t="shared" si="1"/>
        <v> </v>
      </c>
    </row>
    <row r="33" spans="3:6" ht="15.75" customHeight="1" thickBot="1">
      <c r="C33" s="265" t="str">
        <f>CONCATENATE("Övriga telefonitjänster[",Fotnoter!A27,"]:")</f>
        <v>Övriga telefonitjänster[21]:</v>
      </c>
      <c r="D33" s="242"/>
      <c r="E33" s="243"/>
      <c r="F33" s="170" t="str">
        <f>IF(SUM(D33:E33)=0," ",SUM(D33:E33))</f>
        <v> </v>
      </c>
    </row>
    <row r="34" spans="3:6" ht="15.75" customHeight="1" thickTop="1">
      <c r="C34" s="266" t="s">
        <v>35</v>
      </c>
      <c r="D34" s="267" t="str">
        <f>IF(SUM(D27:D32,D33)=0," ",SUM(D27:D32,D33))</f>
        <v> </v>
      </c>
      <c r="E34" s="268" t="str">
        <f>IF(SUM(E27:E32,E33)=0," ",SUM(E27:E32,E33))</f>
        <v> </v>
      </c>
      <c r="F34" s="269" t="str">
        <f>IF(SUM(F27:F32,F33)=0," ",SUM(F27:F32,F33))</f>
        <v> </v>
      </c>
    </row>
    <row r="35" spans="3:6" ht="15.75" customHeight="1">
      <c r="C35" s="270" t="s">
        <v>29</v>
      </c>
      <c r="D35" s="271"/>
      <c r="E35" s="272"/>
      <c r="F35" s="273" t="str">
        <f>IF(SUM(D35:E35)=0," ",SUM(D35:E35))</f>
        <v> </v>
      </c>
    </row>
    <row r="36" spans="3:6" ht="15.75" customHeight="1">
      <c r="C36" s="180"/>
      <c r="D36" s="180"/>
      <c r="E36" s="180"/>
      <c r="F36" s="180"/>
    </row>
    <row r="37" spans="3:6" ht="36" customHeight="1">
      <c r="C37" s="1120" t="str">
        <f>CONCATENATE("Fråga 9: Antal utgående trafikminuter (i tusental) från slutkund för fast telefoni (PSTN, ISDN och IP-baserad telefoni [",Fotnoter!A13,"])  under 2010:")</f>
        <v>Fråga 9: Antal utgående trafikminuter (i tusental) från slutkund för fast telefoni (PSTN, ISDN och IP-baserad telefoni [7])  under 2010:</v>
      </c>
      <c r="D37" s="1132"/>
      <c r="E37" s="1132"/>
      <c r="F37" s="1133"/>
    </row>
    <row r="38" spans="3:6" ht="15.75" customHeight="1">
      <c r="C38" s="274"/>
      <c r="D38" s="257" t="s">
        <v>31</v>
      </c>
      <c r="E38" s="257" t="s">
        <v>32</v>
      </c>
      <c r="F38" s="258" t="s">
        <v>33</v>
      </c>
    </row>
    <row r="39" spans="3:6" ht="15.75" customHeight="1">
      <c r="C39" s="275" t="str">
        <f>CONCATENATE("Samtal från nationella fasta nät till nationella fasta nät[",Fotnoter!A25,"]:")</f>
        <v>Samtal från nationella fasta nät till nationella fasta nät[19]:</v>
      </c>
      <c r="D39" s="260"/>
      <c r="E39" s="261"/>
      <c r="F39" s="262" t="str">
        <f>IF(SUM(D39:E39)=0," ",SUM(D39:E39))</f>
        <v> </v>
      </c>
    </row>
    <row r="40" spans="3:6" ht="15.75" customHeight="1">
      <c r="C40" s="263" t="str">
        <f>CONCATENATE("Samtal till uppringd Internetaccess[",Fotnoter!A26,"]:")</f>
        <v>Samtal till uppringd Internetaccess[20]:</v>
      </c>
      <c r="D40" s="242"/>
      <c r="E40" s="243"/>
      <c r="F40" s="170" t="str">
        <f>IF(SUM(D40:E40)=0," ",SUM(D40:E40))</f>
        <v> </v>
      </c>
    </row>
    <row r="41" spans="3:6" ht="15.75" customHeight="1">
      <c r="C41" s="246" t="s">
        <v>34</v>
      </c>
      <c r="D41" s="239"/>
      <c r="E41" s="243"/>
      <c r="F41" s="170" t="str">
        <f>IF(SUM(D41:E41)=0," ",SUM(D41:E41))</f>
        <v> </v>
      </c>
    </row>
    <row r="42" spans="3:6" ht="15.75" customHeight="1">
      <c r="C42" s="264" t="s">
        <v>179</v>
      </c>
      <c r="D42" s="242"/>
      <c r="E42" s="276"/>
      <c r="F42" s="170" t="str">
        <f>IF(SUM(D42:E42)=0," ",SUM(D42:E42))</f>
        <v> </v>
      </c>
    </row>
    <row r="43" spans="3:6" ht="15.75" customHeight="1" thickBot="1">
      <c r="C43" s="265" t="str">
        <f>CONCATENATE("Övriga telefonitjänster[",Fotnoter!A27,"]:")</f>
        <v>Övriga telefonitjänster[21]:</v>
      </c>
      <c r="D43" s="277"/>
      <c r="E43" s="261"/>
      <c r="F43" s="170" t="str">
        <f>IF(SUM(D43:E43)=0," ",SUM(D43:E43))</f>
        <v> </v>
      </c>
    </row>
    <row r="44" spans="3:6" ht="15.75" customHeight="1" thickTop="1">
      <c r="C44" s="266" t="s">
        <v>36</v>
      </c>
      <c r="D44" s="278" t="str">
        <f>IF(SUM(D39:D43)=0," ",SUM(D39:D43))</f>
        <v> </v>
      </c>
      <c r="E44" s="279" t="str">
        <f>IF(SUM(E39:E43)=0," ",SUM(E39:E43))</f>
        <v> </v>
      </c>
      <c r="F44" s="251" t="str">
        <f>IF(SUM(F39:F43)=0," ",SUM(F39:F43))</f>
        <v> </v>
      </c>
    </row>
    <row r="45" spans="3:6" ht="15.75" customHeight="1">
      <c r="C45" s="296" t="s">
        <v>132</v>
      </c>
      <c r="D45" s="271"/>
      <c r="E45" s="272"/>
      <c r="F45" s="273" t="str">
        <f>IF(SUM(D45:E45)=0," ",SUM(D45:E45))</f>
        <v> </v>
      </c>
    </row>
    <row r="46" spans="3:6" ht="36" customHeight="1">
      <c r="C46" s="1120" t="s">
        <v>337</v>
      </c>
      <c r="D46" s="1132"/>
      <c r="E46" s="1132"/>
      <c r="F46" s="1133"/>
    </row>
    <row r="47" spans="3:6" ht="15.75" customHeight="1">
      <c r="C47" s="282"/>
      <c r="D47" s="79" t="s">
        <v>31</v>
      </c>
      <c r="E47" s="79" t="s">
        <v>32</v>
      </c>
      <c r="F47" s="80" t="s">
        <v>33</v>
      </c>
    </row>
    <row r="48" spans="3:7" ht="15.75" customHeight="1">
      <c r="C48" s="263" t="str">
        <f>CONCATENATE("Samtal från nationella fasta nät till nationella fasta nät[",Fotnoter!A25,"]:")</f>
        <v>Samtal från nationella fasta nät till nationella fasta nät[19]:</v>
      </c>
      <c r="D48" s="283"/>
      <c r="E48" s="284"/>
      <c r="F48" s="162" t="str">
        <f>IF(SUM(D48:E48)=0," ",SUM(D48:E48))</f>
        <v> </v>
      </c>
      <c r="G48" s="653"/>
    </row>
    <row r="49" spans="3:6" ht="15.75" customHeight="1">
      <c r="C49" s="263" t="str">
        <f>CONCATENATE("Samtal till uppringd Internetaccess[",Fotnoter!A26,"]:")</f>
        <v>Samtal till uppringd Internetaccess[20]:</v>
      </c>
      <c r="D49" s="242"/>
      <c r="E49" s="243"/>
      <c r="F49" s="170" t="str">
        <f>IF(SUM(D49:E49)=0," ",SUM(D49:E49))</f>
        <v> </v>
      </c>
    </row>
    <row r="50" spans="3:6" ht="15.75" customHeight="1">
      <c r="C50" s="246" t="s">
        <v>34</v>
      </c>
      <c r="D50" s="242"/>
      <c r="E50" s="243"/>
      <c r="F50" s="170" t="str">
        <f>IF(SUM(D50:E50)=0," ",SUM(D50:E50))</f>
        <v> </v>
      </c>
    </row>
    <row r="51" spans="3:6" ht="15.75" customHeight="1">
      <c r="C51" s="264" t="s">
        <v>179</v>
      </c>
      <c r="D51" s="242"/>
      <c r="E51" s="243"/>
      <c r="F51" s="170" t="str">
        <f>IF(SUM(D51:E51)=0," ",SUM(D51:E51))</f>
        <v> </v>
      </c>
    </row>
    <row r="52" spans="3:6" ht="15.75" customHeight="1" thickBot="1">
      <c r="C52" s="285" t="s">
        <v>0</v>
      </c>
      <c r="D52" s="286"/>
      <c r="E52" s="287"/>
      <c r="F52" s="288" t="str">
        <f>IF(SUM(D52:E52)=0," ",SUM(D52:E52))</f>
        <v> </v>
      </c>
    </row>
    <row r="53" spans="3:6" ht="15.75" customHeight="1" thickTop="1">
      <c r="C53" s="289" t="s">
        <v>1</v>
      </c>
      <c r="D53" s="290" t="str">
        <f>IF(SUM(D48:D52)=0," ",SUM(D48:D52))</f>
        <v> </v>
      </c>
      <c r="E53" s="290" t="str">
        <f>IF(SUM(E48:E52)=0," ",SUM(E48:E52))</f>
        <v> </v>
      </c>
      <c r="F53" s="291" t="str">
        <f>IF(SUM(F48:F52)=0," ",SUM(F48:F52))</f>
        <v> </v>
      </c>
    </row>
    <row r="54" spans="3:6" ht="15.75" customHeight="1">
      <c r="C54" s="296" t="s">
        <v>143</v>
      </c>
      <c r="D54" s="292"/>
      <c r="E54" s="293"/>
      <c r="F54" s="273" t="str">
        <f>IF(SUM(D54:E54)=0," ",SUM(D54:E54))</f>
        <v> </v>
      </c>
    </row>
    <row r="55" spans="2:6" ht="15.75" customHeight="1">
      <c r="B55" s="229"/>
      <c r="C55" s="280"/>
      <c r="D55" s="281"/>
      <c r="E55" s="281"/>
      <c r="F55" s="281"/>
    </row>
    <row r="56" spans="2:6" ht="39.75" customHeight="1">
      <c r="B56" s="229"/>
      <c r="C56" s="1171"/>
      <c r="D56" s="1172"/>
      <c r="E56" s="1172"/>
      <c r="F56" s="1172"/>
    </row>
    <row r="57" spans="2:6" ht="15.75" customHeight="1">
      <c r="B57" s="229"/>
      <c r="C57" s="280"/>
      <c r="D57" s="281"/>
      <c r="E57" s="281"/>
      <c r="F57" s="281"/>
    </row>
    <row r="65" spans="3:6" ht="12.75">
      <c r="C65" s="294"/>
      <c r="D65" s="194"/>
      <c r="E65" s="194"/>
      <c r="F65" s="194"/>
    </row>
  </sheetData>
  <sheetProtection/>
  <mergeCells count="9">
    <mergeCell ref="C56:F56"/>
    <mergeCell ref="C46:F46"/>
    <mergeCell ref="C37:F37"/>
    <mergeCell ref="C25:F25"/>
    <mergeCell ref="E1:F1"/>
    <mergeCell ref="C3:F3"/>
    <mergeCell ref="C4:F4"/>
    <mergeCell ref="C5:F5"/>
    <mergeCell ref="C23:F23"/>
  </mergeCells>
  <printOptions/>
  <pageMargins left="0.7874015748031497" right="0.7874015748031497" top="0.3937007874015748" bottom="0.35433070866141736" header="0.4330708661417323" footer="0.2362204724409449"/>
  <pageSetup fitToHeight="0" fitToWidth="1" horizontalDpi="600" verticalDpi="600" orientation="portrait" paperSize="9" scale="96" r:id="rId2"/>
  <headerFooter alignWithMargins="0">
    <oddFooter>&amp;CSida &amp;P(&amp;N)</oddFooter>
  </headerFooter>
  <rowBreaks count="1" manualBreakCount="1">
    <brk id="45" max="255" man="1"/>
  </rowBreaks>
  <drawing r:id="rId1"/>
</worksheet>
</file>

<file path=xl/worksheets/sheet6.xml><?xml version="1.0" encoding="utf-8"?>
<worksheet xmlns="http://schemas.openxmlformats.org/spreadsheetml/2006/main" xmlns:r="http://schemas.openxmlformats.org/officeDocument/2006/relationships">
  <sheetPr codeName="Blad6">
    <pageSetUpPr fitToPage="1"/>
  </sheetPr>
  <dimension ref="A1:S58"/>
  <sheetViews>
    <sheetView showGridLines="0" zoomScaleSheetLayoutView="75" zoomScalePageLayoutView="0" workbookViewId="0" topLeftCell="A1">
      <selection activeCell="G61" sqref="G61"/>
    </sheetView>
  </sheetViews>
  <sheetFormatPr defaultColWidth="9.140625" defaultRowHeight="12.75"/>
  <cols>
    <col min="1" max="1" width="21.421875" style="194" customWidth="1"/>
    <col min="2" max="2" width="54.7109375" style="194" customWidth="1"/>
    <col min="3" max="3" width="10.7109375" style="235" customWidth="1"/>
    <col min="4" max="4" width="10.57421875" style="235" customWidth="1"/>
    <col min="5" max="6" width="10.7109375" style="235" customWidth="1"/>
    <col min="7" max="7" width="29.28125" style="363" customWidth="1"/>
    <col min="8" max="8" width="10.7109375" style="194" customWidth="1"/>
    <col min="9" max="10" width="9.140625" style="194" customWidth="1"/>
    <col min="11" max="11" width="8.57421875" style="194" customWidth="1"/>
    <col min="12" max="16384" width="9.140625" style="194" customWidth="1"/>
  </cols>
  <sheetData>
    <row r="1" spans="1:19" s="183" customFormat="1" ht="22.5" customHeight="1">
      <c r="A1" s="298"/>
      <c r="B1" s="299"/>
      <c r="C1" s="300"/>
      <c r="D1" s="300"/>
      <c r="E1" s="1194"/>
      <c r="F1" s="1194"/>
      <c r="G1" s="301"/>
      <c r="H1" s="191"/>
      <c r="I1" s="191"/>
      <c r="J1" s="191"/>
      <c r="K1" s="191"/>
      <c r="L1" s="191"/>
      <c r="M1" s="191"/>
      <c r="N1" s="191"/>
      <c r="O1" s="191"/>
      <c r="P1" s="191"/>
      <c r="Q1" s="191"/>
      <c r="R1" s="191"/>
      <c r="S1" s="191"/>
    </row>
    <row r="2" spans="1:19" s="183" customFormat="1" ht="17.25" customHeight="1" thickBot="1">
      <c r="A2" s="298"/>
      <c r="B2" s="302"/>
      <c r="C2" s="303"/>
      <c r="D2" s="303" t="s">
        <v>43</v>
      </c>
      <c r="E2" s="304"/>
      <c r="F2" s="300"/>
      <c r="G2" s="301"/>
      <c r="H2" s="191"/>
      <c r="I2" s="191"/>
      <c r="J2" s="191"/>
      <c r="K2" s="191"/>
      <c r="L2" s="191"/>
      <c r="M2" s="191"/>
      <c r="N2" s="191"/>
      <c r="O2" s="191"/>
      <c r="P2" s="191"/>
      <c r="Q2" s="191"/>
      <c r="R2" s="191"/>
      <c r="S2" s="191"/>
    </row>
    <row r="3" spans="1:19" s="183" customFormat="1" ht="29.25" customHeight="1" thickBot="1">
      <c r="A3" s="298"/>
      <c r="B3" s="1159"/>
      <c r="C3" s="1159"/>
      <c r="D3" s="1159"/>
      <c r="E3" s="1159"/>
      <c r="F3" s="1159"/>
      <c r="G3" s="301"/>
      <c r="H3" s="191"/>
      <c r="I3" s="191"/>
      <c r="J3" s="191"/>
      <c r="K3" s="191"/>
      <c r="L3" s="191"/>
      <c r="M3" s="191"/>
      <c r="N3" s="191"/>
      <c r="O3" s="191"/>
      <c r="P3" s="191"/>
      <c r="Q3" s="191"/>
      <c r="R3" s="191"/>
      <c r="S3" s="191"/>
    </row>
    <row r="4" spans="1:19" s="183" customFormat="1" ht="18" customHeight="1" thickBot="1">
      <c r="A4" s="305"/>
      <c r="B4" s="1177" t="s">
        <v>48</v>
      </c>
      <c r="C4" s="1177"/>
      <c r="D4" s="1177"/>
      <c r="E4" s="1177"/>
      <c r="F4" s="1177"/>
      <c r="G4" s="306"/>
      <c r="H4" s="236"/>
      <c r="I4" s="236"/>
      <c r="J4" s="236"/>
      <c r="K4" s="236"/>
      <c r="L4" s="236"/>
      <c r="M4" s="236"/>
      <c r="N4" s="236"/>
      <c r="O4" s="236"/>
      <c r="P4" s="236"/>
      <c r="Q4" s="236"/>
      <c r="R4" s="236"/>
      <c r="S4" s="236"/>
    </row>
    <row r="5" spans="2:7" ht="27.75" customHeight="1">
      <c r="B5" s="1120" t="s">
        <v>189</v>
      </c>
      <c r="C5" s="1132"/>
      <c r="D5" s="1132"/>
      <c r="E5" s="1132"/>
      <c r="F5" s="1133"/>
      <c r="G5" s="307"/>
    </row>
    <row r="6" spans="2:7" ht="12.75">
      <c r="B6" s="308"/>
      <c r="C6" s="309"/>
      <c r="D6" s="309"/>
      <c r="E6" s="1195" t="s">
        <v>55</v>
      </c>
      <c r="F6" s="1196"/>
      <c r="G6" s="307"/>
    </row>
    <row r="7" spans="2:8" ht="25.5" customHeight="1">
      <c r="B7" s="1197" t="s">
        <v>53</v>
      </c>
      <c r="C7" s="1198"/>
      <c r="D7" s="310"/>
      <c r="E7" s="1192"/>
      <c r="F7" s="1193"/>
      <c r="G7" s="307"/>
      <c r="H7" s="311"/>
    </row>
    <row r="8" spans="2:8" s="220" customFormat="1" ht="15.75">
      <c r="B8" s="312"/>
      <c r="C8" s="313"/>
      <c r="D8" s="314"/>
      <c r="E8" s="315"/>
      <c r="F8" s="315"/>
      <c r="G8" s="316"/>
      <c r="H8" s="317"/>
    </row>
    <row r="9" spans="2:7" ht="32.25" customHeight="1">
      <c r="B9" s="1120" t="str">
        <f>CONCATENATE("Fråga 12: Samtrafikintäkter[",Fotnoter!A28,"] (tusentals kronor) i fasta nät (inkl. koncerninterna intäkter, exkl. intäkter från samtrafik inom eget nät) under ",'Om detta formulär'!C6,":")</f>
        <v>Fråga 12: Samtrafikintäkter[22] (tusentals kronor) i fasta nät (inkl. koncerninterna intäkter, exkl. intäkter från samtrafik inom eget nät) under 2010:</v>
      </c>
      <c r="C9" s="1132"/>
      <c r="D9" s="1132"/>
      <c r="E9" s="1132"/>
      <c r="F9" s="1133"/>
      <c r="G9" s="194"/>
    </row>
    <row r="10" spans="2:7" ht="38.25">
      <c r="B10" s="308"/>
      <c r="C10" s="309" t="s">
        <v>49</v>
      </c>
      <c r="D10" s="309" t="s">
        <v>50</v>
      </c>
      <c r="E10" s="309" t="s">
        <v>33</v>
      </c>
      <c r="F10" s="318" t="s">
        <v>54</v>
      </c>
      <c r="G10" s="307"/>
    </row>
    <row r="11" spans="2:8" ht="26.25" customHeight="1">
      <c r="B11" s="319" t="str">
        <f>CONCATENATE("Terminering av inkommande trafik från nationella operatörers nät[",Fotnoter!A29,"]:")</f>
        <v>Terminering av inkommande trafik från nationella operatörers nät[23]:</v>
      </c>
      <c r="C11" s="320"/>
      <c r="D11" s="321"/>
      <c r="E11" s="322" t="str">
        <f>IF(SUM(C11:D11)=0," ",SUM(C11:D11))</f>
        <v> </v>
      </c>
      <c r="F11" s="323"/>
      <c r="G11" s="307"/>
      <c r="H11" s="311"/>
    </row>
    <row r="12" spans="2:8" ht="18" customHeight="1">
      <c r="B12" s="382" t="s">
        <v>69</v>
      </c>
      <c r="C12" s="324"/>
      <c r="D12" s="325"/>
      <c r="E12" s="326"/>
      <c r="F12" s="327"/>
      <c r="G12" s="307"/>
      <c r="H12" s="311"/>
    </row>
    <row r="13" spans="2:8" ht="16.5" customHeight="1">
      <c r="B13" s="328" t="s">
        <v>51</v>
      </c>
      <c r="C13" s="329" t="s">
        <v>43</v>
      </c>
      <c r="D13" s="330"/>
      <c r="E13" s="331"/>
      <c r="F13" s="332"/>
      <c r="G13" s="307"/>
      <c r="H13" s="311"/>
    </row>
    <row r="14" spans="2:8" ht="16.5" customHeight="1">
      <c r="B14" s="333" t="str">
        <f>CONCATENATE("Förmedlingstjänster[",Fotnoter!A30,"]:")</f>
        <v>Förmedlingstjänster[24]:</v>
      </c>
      <c r="C14" s="329"/>
      <c r="D14" s="330"/>
      <c r="E14" s="242"/>
      <c r="F14" s="334"/>
      <c r="G14" s="307"/>
      <c r="H14" s="311"/>
    </row>
    <row r="15" spans="2:7" ht="27" customHeight="1">
      <c r="B15" s="383" t="str">
        <f>CONCATENATE("varav intäkter från tjänster[",Fotnoter!A30,"] med syfte att förmedla trafik mellan två andra operatörer:")</f>
        <v>varav intäkter från tjänster[24] med syfte att förmedla trafik mellan två andra operatörer:</v>
      </c>
      <c r="C15" s="329"/>
      <c r="D15" s="330"/>
      <c r="E15" s="335"/>
      <c r="F15" s="336"/>
      <c r="G15" s="307"/>
    </row>
    <row r="16" spans="2:7" ht="16.5" customHeight="1" thickBot="1">
      <c r="B16" s="337" t="str">
        <f>CONCATENATE("Samtrafikintäkter från originerande trafik[",Fotnoter!A31,"]:")</f>
        <v>Samtrafikintäkter från originerande trafik[25]:</v>
      </c>
      <c r="C16" s="329"/>
      <c r="D16" s="330"/>
      <c r="E16" s="338"/>
      <c r="F16" s="339"/>
      <c r="G16" s="307"/>
    </row>
    <row r="17" spans="2:8" ht="16.5" customHeight="1" thickTop="1">
      <c r="B17" s="237" t="s">
        <v>52</v>
      </c>
      <c r="C17" s="329"/>
      <c r="D17" s="330"/>
      <c r="E17" s="340" t="str">
        <f>IF(SUM(E11,E13,E14,E16)=0," ",SUM(E11,E13,E14,E16))</f>
        <v> </v>
      </c>
      <c r="F17" s="341"/>
      <c r="G17" s="307"/>
      <c r="H17" s="248"/>
    </row>
    <row r="18" spans="2:8" ht="16.5" customHeight="1">
      <c r="B18" s="384" t="str">
        <f>CONCATENATE("varav intäkter från paketförmedlad samtrafik[",Fotnoter!A32,"]:")</f>
        <v>varav intäkter från paketförmedlad samtrafik[26]:</v>
      </c>
      <c r="C18" s="342"/>
      <c r="D18" s="343"/>
      <c r="E18" s="344"/>
      <c r="F18" s="323"/>
      <c r="G18" s="307"/>
      <c r="H18" s="248"/>
    </row>
    <row r="19" spans="1:8" s="229" customFormat="1" ht="12.75">
      <c r="A19" s="220"/>
      <c r="B19" s="102"/>
      <c r="C19" s="151"/>
      <c r="D19" s="151"/>
      <c r="E19" s="151"/>
      <c r="F19" s="151"/>
      <c r="G19" s="345"/>
      <c r="H19" s="220"/>
    </row>
    <row r="20" spans="2:8" ht="34.5" customHeight="1">
      <c r="B20" s="1120" t="str">
        <f>CONCATENATE("Fråga 13: Antal  samtrafikminuter (i tusental) i fasta nät (inkl. koncernintern trafik, exkl. samtrafik inom eget nät) under ",'Om detta formulär'!C6,":")</f>
        <v>Fråga 13: Antal  samtrafikminuter (i tusental) i fasta nät (inkl. koncernintern trafik, exkl. samtrafik inom eget nät) under 2010:</v>
      </c>
      <c r="C20" s="1132"/>
      <c r="D20" s="1132"/>
      <c r="E20" s="1132"/>
      <c r="F20" s="1133"/>
      <c r="G20" s="346"/>
      <c r="H20" s="195"/>
    </row>
    <row r="21" spans="2:8" ht="43.5" customHeight="1">
      <c r="B21" s="282"/>
      <c r="C21" s="309" t="s">
        <v>49</v>
      </c>
      <c r="D21" s="309" t="s">
        <v>50</v>
      </c>
      <c r="E21" s="309" t="s">
        <v>33</v>
      </c>
      <c r="F21" s="318" t="s">
        <v>54</v>
      </c>
      <c r="G21" s="346"/>
      <c r="H21" s="195"/>
    </row>
    <row r="22" spans="2:8" ht="15.75" customHeight="1">
      <c r="B22" s="319" t="str">
        <f>CONCATENATE("Antal terminerade trafikminuter från nationella operatörers nät[",Fotnoter!A29,"]:")</f>
        <v>Antal terminerade trafikminuter från nationella operatörers nät[23]:</v>
      </c>
      <c r="C22" s="283"/>
      <c r="D22" s="284"/>
      <c r="E22" s="783" t="str">
        <f>IF(SUM(C22:D22)=0," ",SUM(C22:D22))</f>
        <v> </v>
      </c>
      <c r="F22" s="323"/>
      <c r="G22" s="346"/>
      <c r="H22" s="347"/>
    </row>
    <row r="23" spans="2:8" ht="15.75" customHeight="1">
      <c r="B23" s="385" t="s">
        <v>124</v>
      </c>
      <c r="C23" s="654"/>
      <c r="D23" s="655"/>
      <c r="E23" s="784" t="str">
        <f>IF(SUM(C23:D23)=0," ",SUM(C23:D23))</f>
        <v> </v>
      </c>
      <c r="F23" s="348"/>
      <c r="G23" s="346"/>
      <c r="H23" s="347"/>
    </row>
    <row r="24" spans="2:8" ht="15.75" customHeight="1">
      <c r="B24" s="382" t="s">
        <v>68</v>
      </c>
      <c r="C24" s="344"/>
      <c r="D24" s="785"/>
      <c r="E24" s="784" t="str">
        <f>IF(SUM(C24:D24)=0," ",SUM(C24:D24))</f>
        <v> </v>
      </c>
      <c r="F24" s="323"/>
      <c r="G24" s="346"/>
      <c r="H24" s="347"/>
    </row>
    <row r="25" spans="2:8" ht="15.75" customHeight="1">
      <c r="B25" s="328" t="s">
        <v>2</v>
      </c>
      <c r="C25" s="329" t="s">
        <v>43</v>
      </c>
      <c r="D25" s="330" t="s">
        <v>43</v>
      </c>
      <c r="E25" s="349"/>
      <c r="F25" s="332"/>
      <c r="G25" s="346"/>
      <c r="H25" s="347"/>
    </row>
    <row r="26" spans="2:8" ht="15.75" customHeight="1">
      <c r="B26" s="333" t="str">
        <f>CONCATENATE("Antal trafikminuter från förmedlingstjänster[",Fotnoter!A30,"]:")</f>
        <v>Antal trafikminuter från förmedlingstjänster[24]:</v>
      </c>
      <c r="C26" s="329"/>
      <c r="D26" s="330"/>
      <c r="E26" s="242"/>
      <c r="F26" s="334"/>
      <c r="G26" s="346"/>
      <c r="H26" s="347"/>
    </row>
    <row r="27" spans="2:7" ht="32.25" customHeight="1">
      <c r="B27" s="386" t="str">
        <f>CONCATENATE("varav antal trafikminuter från tjänster[",Fotnoter!A30,"] med syfte att förmedla trafik mellan två  andra operatörer:")</f>
        <v>varav antal trafikminuter från tjänster[24] med syfte att förmedla trafik mellan två  andra operatörer:</v>
      </c>
      <c r="C27" s="329"/>
      <c r="D27" s="330"/>
      <c r="E27" s="335"/>
      <c r="F27" s="336"/>
      <c r="G27" s="346"/>
    </row>
    <row r="28" spans="2:8" ht="15.75" customHeight="1" thickBot="1">
      <c r="B28" s="337" t="str">
        <f>CONCATENATE("Antal trafikminuter från originerade trafik[",Fotnoter!A31,"]:")</f>
        <v>Antal trafikminuter från originerade trafik[25]:</v>
      </c>
      <c r="C28" s="329"/>
      <c r="D28" s="330"/>
      <c r="E28" s="338"/>
      <c r="F28" s="350"/>
      <c r="G28" s="346"/>
      <c r="H28" s="195"/>
    </row>
    <row r="29" spans="2:8" ht="15.75" customHeight="1" thickTop="1">
      <c r="B29" s="237" t="s">
        <v>70</v>
      </c>
      <c r="C29" s="329"/>
      <c r="D29" s="330"/>
      <c r="E29" s="351" t="str">
        <f>IF(SUM(E22,E25,E26,E28)=0," ",SUM(E22,E25,E26,E28))</f>
        <v> </v>
      </c>
      <c r="F29" s="341"/>
      <c r="G29" s="346"/>
      <c r="H29" s="248"/>
    </row>
    <row r="30" spans="2:8" ht="15.75" customHeight="1">
      <c r="B30" s="384" t="str">
        <f>CONCATENATE("varav antal minuter via paketförmedlad samtrafik[",Fotnoter!A32,"]:")</f>
        <v>varav antal minuter via paketförmedlad samtrafik[26]:</v>
      </c>
      <c r="C30" s="342"/>
      <c r="D30" s="352"/>
      <c r="E30" s="353"/>
      <c r="F30" s="354"/>
      <c r="G30" s="346"/>
      <c r="H30" s="248"/>
    </row>
    <row r="31" spans="2:7" s="229" customFormat="1" ht="15.75" customHeight="1">
      <c r="B31" s="355"/>
      <c r="C31" s="356"/>
      <c r="D31" s="356"/>
      <c r="E31" s="356"/>
      <c r="F31" s="356"/>
      <c r="G31" s="316"/>
    </row>
    <row r="32" spans="2:7" s="357" customFormat="1" ht="30.75" customHeight="1">
      <c r="B32" s="1120" t="str">
        <f>CONCATENATE("Fråga 14: Antal terminerade trafikminuter (tusental) från egna kunder (inkl. terminerad trafik inom eget nät) under ",'Om detta formulär'!C6,":")</f>
        <v>Fråga 14: Antal terminerade trafikminuter (tusental) från egna kunder (inkl. terminerad trafik inom eget nät) under 2010:</v>
      </c>
      <c r="C32" s="1132"/>
      <c r="D32" s="1132"/>
      <c r="E32" s="1132"/>
      <c r="F32" s="1133"/>
      <c r="G32" s="346"/>
    </row>
    <row r="33" spans="2:7" ht="15.75" customHeight="1">
      <c r="B33" s="256"/>
      <c r="C33" s="257"/>
      <c r="D33" s="257" t="s">
        <v>43</v>
      </c>
      <c r="E33" s="1188" t="s">
        <v>33</v>
      </c>
      <c r="F33" s="1189"/>
      <c r="G33" s="346"/>
    </row>
    <row r="34" spans="2:7" ht="15.75" customHeight="1">
      <c r="B34" s="358" t="s">
        <v>72</v>
      </c>
      <c r="C34" s="359"/>
      <c r="D34" s="359"/>
      <c r="E34" s="1190"/>
      <c r="F34" s="1191"/>
      <c r="G34" s="360"/>
    </row>
    <row r="35" spans="2:7" ht="15.75" customHeight="1">
      <c r="B35" s="387" t="s">
        <v>68</v>
      </c>
      <c r="C35" s="361"/>
      <c r="D35" s="362"/>
      <c r="E35" s="1186"/>
      <c r="F35" s="1187"/>
      <c r="G35" s="360"/>
    </row>
    <row r="36" spans="2:6" ht="15.75" customHeight="1">
      <c r="B36" s="180"/>
      <c r="C36" s="181"/>
      <c r="D36" s="181"/>
      <c r="E36" s="181"/>
      <c r="F36" s="181"/>
    </row>
    <row r="37" spans="2:6" ht="31.5" customHeight="1">
      <c r="B37" s="1120" t="str">
        <f>CONCATENATE("Fråga 15: Originerande trafikminuter (tusental) i eget fastnät[",Fotnoter!A33,"] som går via direktförbindelse[",Fotnoter!A34,"] under ",'Om detta formulär'!C6,":")</f>
        <v>Fråga 15: Originerande trafikminuter (tusental) i eget fastnät[27] som går via direktförbindelse[28] under 2010:</v>
      </c>
      <c r="C37" s="1132"/>
      <c r="D37" s="1132"/>
      <c r="E37" s="1132"/>
      <c r="F37" s="1133"/>
    </row>
    <row r="38" spans="2:6" ht="15.75" customHeight="1">
      <c r="B38" s="364"/>
      <c r="C38" s="365"/>
      <c r="D38" s="1181" t="s">
        <v>144</v>
      </c>
      <c r="E38" s="1181"/>
      <c r="F38" s="1182"/>
    </row>
    <row r="39" spans="2:6" ht="15.75" customHeight="1">
      <c r="B39" s="366" t="s">
        <v>131</v>
      </c>
      <c r="C39" s="313"/>
      <c r="D39" s="309" t="s">
        <v>145</v>
      </c>
      <c r="E39" s="309" t="s">
        <v>146</v>
      </c>
      <c r="F39" s="80" t="s">
        <v>33</v>
      </c>
    </row>
    <row r="40" spans="2:6" ht="15.75" customHeight="1">
      <c r="B40" s="367"/>
      <c r="C40" s="119"/>
      <c r="D40" s="368"/>
      <c r="E40" s="368"/>
      <c r="F40" s="369"/>
    </row>
    <row r="41" spans="2:6" ht="15.75" customHeight="1">
      <c r="B41" s="1183"/>
      <c r="C41" s="1183"/>
      <c r="D41" s="370"/>
      <c r="E41" s="371"/>
      <c r="F41" s="372" t="str">
        <f aca="true" t="shared" si="0" ref="F41:F46">IF(SUM(D41:E41)=0," ",SUM(D41:E41))</f>
        <v> </v>
      </c>
    </row>
    <row r="42" spans="2:6" ht="15.75" customHeight="1">
      <c r="B42" s="1184"/>
      <c r="C42" s="1185"/>
      <c r="D42" s="373"/>
      <c r="E42" s="374"/>
      <c r="F42" s="372" t="str">
        <f t="shared" si="0"/>
        <v> </v>
      </c>
    </row>
    <row r="43" spans="2:6" ht="15.75" customHeight="1">
      <c r="B43" s="1183"/>
      <c r="C43" s="1183"/>
      <c r="D43" s="373"/>
      <c r="E43" s="374"/>
      <c r="F43" s="372" t="str">
        <f t="shared" si="0"/>
        <v> </v>
      </c>
    </row>
    <row r="44" spans="2:6" ht="15.75" customHeight="1">
      <c r="B44" s="1183"/>
      <c r="C44" s="1183"/>
      <c r="D44" s="373"/>
      <c r="E44" s="374"/>
      <c r="F44" s="372" t="str">
        <f t="shared" si="0"/>
        <v> </v>
      </c>
    </row>
    <row r="45" spans="2:6" ht="15.75" customHeight="1">
      <c r="B45" s="1183"/>
      <c r="C45" s="1183"/>
      <c r="D45" s="373"/>
      <c r="E45" s="374"/>
      <c r="F45" s="372" t="str">
        <f t="shared" si="0"/>
        <v> </v>
      </c>
    </row>
    <row r="46" spans="2:6" ht="15.75" customHeight="1">
      <c r="B46" s="1183"/>
      <c r="C46" s="1183"/>
      <c r="D46" s="373"/>
      <c r="E46" s="374"/>
      <c r="F46" s="372" t="str">
        <f t="shared" si="0"/>
        <v> </v>
      </c>
    </row>
    <row r="47" spans="2:7" s="229" customFormat="1" ht="15.75" customHeight="1">
      <c r="B47" s="376"/>
      <c r="C47" s="376"/>
      <c r="D47" s="377"/>
      <c r="E47" s="377"/>
      <c r="F47" s="377"/>
      <c r="G47" s="378"/>
    </row>
    <row r="48" spans="2:6" ht="40.5" customHeight="1">
      <c r="B48" s="1120" t="str">
        <f>CONCATENATE("Fråga 16: Originerande trafikminuter (tusental) i eget fastnät som går via förmedlingsoperatör[",Fotnoter!A35,"] vidare till terminerande operatör[",Fotnoter!A36,"] under ",'Om detta formulär'!C6,":")</f>
        <v>Fråga 16: Originerande trafikminuter (tusental) i eget fastnät som går via förmedlingsoperatör[29] vidare till terminerande operatör[30] under 2010:</v>
      </c>
      <c r="C48" s="1132"/>
      <c r="D48" s="1132"/>
      <c r="E48" s="1132"/>
      <c r="F48" s="1133"/>
    </row>
    <row r="49" spans="2:6" ht="15.75" customHeight="1">
      <c r="B49" s="364"/>
      <c r="C49" s="365"/>
      <c r="D49" s="1181" t="s">
        <v>147</v>
      </c>
      <c r="E49" s="1181"/>
      <c r="F49" s="1182"/>
    </row>
    <row r="50" spans="2:6" ht="15.75" customHeight="1">
      <c r="B50" s="379" t="s">
        <v>131</v>
      </c>
      <c r="C50" s="119"/>
      <c r="D50" s="380" t="s">
        <v>145</v>
      </c>
      <c r="E50" s="380" t="s">
        <v>146</v>
      </c>
      <c r="F50" s="381" t="s">
        <v>33</v>
      </c>
    </row>
    <row r="51" spans="2:6" ht="15.75" customHeight="1">
      <c r="B51" s="1183"/>
      <c r="C51" s="1183"/>
      <c r="D51" s="370"/>
      <c r="E51" s="371"/>
      <c r="F51" s="372" t="str">
        <f aca="true" t="shared" si="1" ref="F51:F56">IF(SUM(D51:E51)=0," ",SUM(D51:E51))</f>
        <v> </v>
      </c>
    </row>
    <row r="52" spans="2:6" ht="15.75" customHeight="1">
      <c r="B52" s="1183"/>
      <c r="C52" s="1183"/>
      <c r="D52" s="373"/>
      <c r="E52" s="374"/>
      <c r="F52" s="375" t="str">
        <f t="shared" si="1"/>
        <v> </v>
      </c>
    </row>
    <row r="53" spans="2:6" ht="15.75" customHeight="1">
      <c r="B53" s="1183"/>
      <c r="C53" s="1183"/>
      <c r="D53" s="373"/>
      <c r="E53" s="374"/>
      <c r="F53" s="375" t="str">
        <f t="shared" si="1"/>
        <v> </v>
      </c>
    </row>
    <row r="54" spans="2:6" ht="15.75" customHeight="1">
      <c r="B54" s="1183"/>
      <c r="C54" s="1183"/>
      <c r="D54" s="373"/>
      <c r="E54" s="374"/>
      <c r="F54" s="375" t="str">
        <f t="shared" si="1"/>
        <v> </v>
      </c>
    </row>
    <row r="55" spans="2:6" ht="15.75" customHeight="1">
      <c r="B55" s="1183"/>
      <c r="C55" s="1183"/>
      <c r="D55" s="373"/>
      <c r="E55" s="374"/>
      <c r="F55" s="375" t="str">
        <f t="shared" si="1"/>
        <v> </v>
      </c>
    </row>
    <row r="56" spans="2:6" ht="15.75" customHeight="1">
      <c r="B56" s="1183"/>
      <c r="C56" s="1183"/>
      <c r="D56" s="373"/>
      <c r="E56" s="374"/>
      <c r="F56" s="375" t="str">
        <f t="shared" si="1"/>
        <v> </v>
      </c>
    </row>
    <row r="58" ht="12.75">
      <c r="G58" s="653"/>
    </row>
  </sheetData>
  <sheetProtection/>
  <mergeCells count="29">
    <mergeCell ref="E7:F7"/>
    <mergeCell ref="B4:F4"/>
    <mergeCell ref="E1:F1"/>
    <mergeCell ref="B3:F3"/>
    <mergeCell ref="B5:F5"/>
    <mergeCell ref="E6:F6"/>
    <mergeCell ref="B7:C7"/>
    <mergeCell ref="E35:F35"/>
    <mergeCell ref="B9:F9"/>
    <mergeCell ref="B20:F20"/>
    <mergeCell ref="B32:F32"/>
    <mergeCell ref="E33:F33"/>
    <mergeCell ref="E34:F34"/>
    <mergeCell ref="B37:F37"/>
    <mergeCell ref="B41:C41"/>
    <mergeCell ref="B46:C46"/>
    <mergeCell ref="B45:C45"/>
    <mergeCell ref="B44:C44"/>
    <mergeCell ref="B43:C43"/>
    <mergeCell ref="B42:C42"/>
    <mergeCell ref="D38:F38"/>
    <mergeCell ref="D49:F49"/>
    <mergeCell ref="B48:F48"/>
    <mergeCell ref="B51:C51"/>
    <mergeCell ref="B56:C56"/>
    <mergeCell ref="B55:C55"/>
    <mergeCell ref="B54:C54"/>
    <mergeCell ref="B53:C53"/>
    <mergeCell ref="B52:C52"/>
  </mergeCells>
  <dataValidations count="1">
    <dataValidation type="list" allowBlank="1" showInputMessage="1" showErrorMessage="1" sqref="E7:F8">
      <formula1>"Ja,Nej"</formula1>
    </dataValidation>
  </dataValidations>
  <printOptions/>
  <pageMargins left="0.7874015748031497" right="0.7874015748031497" top="0.3937007874015748" bottom="0.4330708661417323" header="0.4330708661417323" footer="0.2362204724409449"/>
  <pageSetup fitToHeight="0" fitToWidth="1" horizontalDpi="600" verticalDpi="600" orientation="portrait" paperSize="9" scale="89" r:id="rId2"/>
  <headerFooter alignWithMargins="0">
    <oddFooter>&amp;CSida &amp;P(&amp;N)</oddFooter>
  </headerFooter>
  <rowBreaks count="1" manualBreakCount="1">
    <brk id="35" min="1" max="5" man="1"/>
  </rowBreaks>
  <drawing r:id="rId1"/>
</worksheet>
</file>

<file path=xl/worksheets/sheet7.xml><?xml version="1.0" encoding="utf-8"?>
<worksheet xmlns="http://schemas.openxmlformats.org/spreadsheetml/2006/main" xmlns:r="http://schemas.openxmlformats.org/officeDocument/2006/relationships">
  <sheetPr codeName="Blad4">
    <pageSetUpPr fitToPage="1"/>
  </sheetPr>
  <dimension ref="A1:Z132"/>
  <sheetViews>
    <sheetView showGridLines="0" zoomScaleSheetLayoutView="70" zoomScalePageLayoutView="0" workbookViewId="0" topLeftCell="A1">
      <pane ySplit="4" topLeftCell="A59" activePane="bottomLeft" state="frozen"/>
      <selection pane="topLeft" activeCell="B4" sqref="B4:E4"/>
      <selection pane="bottomLeft" activeCell="G70" sqref="G70"/>
    </sheetView>
  </sheetViews>
  <sheetFormatPr defaultColWidth="9.140625" defaultRowHeight="12.75"/>
  <cols>
    <col min="1" max="1" width="21.421875" style="71" customWidth="1"/>
    <col min="2" max="2" width="54.7109375" style="71" customWidth="1"/>
    <col min="3" max="3" width="10.7109375" style="516" customWidth="1"/>
    <col min="4" max="4" width="10.57421875" style="516" customWidth="1"/>
    <col min="5" max="5" width="11.00390625" style="516" customWidth="1"/>
    <col min="6" max="6" width="1.8515625" style="71" customWidth="1"/>
    <col min="7" max="7" width="26.57421875" style="71" customWidth="1"/>
    <col min="8" max="9" width="9.140625" style="71" customWidth="1"/>
    <col min="10" max="10" width="8.57421875" style="71" customWidth="1"/>
    <col min="11" max="16384" width="9.140625" style="395" customWidth="1"/>
  </cols>
  <sheetData>
    <row r="1" spans="2:5" s="72" customFormat="1" ht="22.5" customHeight="1">
      <c r="B1" s="388"/>
      <c r="C1" s="389"/>
      <c r="D1" s="1235"/>
      <c r="E1" s="1235"/>
    </row>
    <row r="2" spans="2:5" s="72" customFormat="1" ht="17.25" customHeight="1" thickBot="1">
      <c r="B2" s="390"/>
      <c r="C2" s="389"/>
      <c r="D2" s="391" t="s">
        <v>43</v>
      </c>
      <c r="E2" s="389"/>
    </row>
    <row r="3" spans="2:5" s="72" customFormat="1" ht="29.25" customHeight="1" thickBot="1">
      <c r="B3" s="1236"/>
      <c r="C3" s="1237"/>
      <c r="D3" s="1237"/>
      <c r="E3" s="1238"/>
    </row>
    <row r="4" spans="1:15" s="72" customFormat="1" ht="18" customHeight="1" thickBot="1">
      <c r="A4" s="392"/>
      <c r="B4" s="1239" t="s">
        <v>202</v>
      </c>
      <c r="C4" s="1239"/>
      <c r="D4" s="1239"/>
      <c r="E4" s="1239"/>
      <c r="F4" s="392"/>
      <c r="G4" s="392"/>
      <c r="H4" s="392"/>
      <c r="I4" s="392"/>
      <c r="J4" s="392"/>
      <c r="K4" s="392"/>
      <c r="L4" s="392"/>
      <c r="M4" s="392"/>
      <c r="N4" s="392"/>
      <c r="O4" s="392"/>
    </row>
    <row r="5" spans="2:26" ht="48.75" customHeight="1">
      <c r="B5" s="1211" t="str">
        <f>CONCATENATE("Fråga 17: Antal abonnemang[",Fotnoter!A37,"] för mobil telefoni och mobil data (exkluderar kunder till tjänstetillhandahållare som ej ägs av operatör, dvs. indirekta kunder[",Fotnoter!A38,"]) Fördelat på abonnemangsform och hastighet  ",'Om detta formulär'!C10,":")</f>
        <v>Fråga 17: Antal abonnemang[31] för mobil telefoni och mobil data (exkluderar kunder till tjänstetillhandahållare som ej ägs av operatör, dvs. indirekta kunder[32]) Fördelat på abonnemangsform och hastighet  31 dec 2010:</v>
      </c>
      <c r="C5" s="1212"/>
      <c r="D5" s="1212"/>
      <c r="E5" s="1213"/>
      <c r="K5" s="71"/>
      <c r="L5" s="71"/>
      <c r="M5" s="71"/>
      <c r="N5" s="71"/>
      <c r="O5" s="71"/>
      <c r="P5" s="71"/>
      <c r="Q5" s="71"/>
      <c r="R5" s="71"/>
      <c r="S5" s="71"/>
      <c r="T5" s="71"/>
      <c r="U5" s="71"/>
      <c r="V5" s="71"/>
      <c r="W5" s="71"/>
      <c r="X5" s="71"/>
      <c r="Y5" s="71"/>
      <c r="Z5" s="71"/>
    </row>
    <row r="6" spans="2:26" ht="12.75">
      <c r="B6" s="396"/>
      <c r="C6" s="397" t="s">
        <v>31</v>
      </c>
      <c r="D6" s="397" t="s">
        <v>32</v>
      </c>
      <c r="E6" s="398" t="s">
        <v>33</v>
      </c>
      <c r="K6" s="71"/>
      <c r="L6" s="71"/>
      <c r="M6" s="71"/>
      <c r="N6" s="71"/>
      <c r="O6" s="71"/>
      <c r="P6" s="71"/>
      <c r="Q6" s="71"/>
      <c r="R6" s="71"/>
      <c r="S6" s="71"/>
      <c r="T6" s="71"/>
      <c r="U6" s="71"/>
      <c r="V6" s="71"/>
      <c r="W6" s="71"/>
      <c r="X6" s="71"/>
      <c r="Y6" s="71"/>
      <c r="Z6" s="71"/>
    </row>
    <row r="7" spans="2:26" ht="16.5" customHeight="1">
      <c r="B7" s="399" t="str">
        <f>CONCATENATE("Antal mobiltelefoniabonnemang [",Fotnoter!A37,"] för enbart taltjänster [",Fotnoter!A39,"]:")</f>
        <v>Antal mobiltelefoniabonnemang [31] för enbart taltjänster [33]:</v>
      </c>
      <c r="C7" s="839" t="str">
        <f>IF(SUM(C8:C9)=0," ",SUM(C8:C9))</f>
        <v> </v>
      </c>
      <c r="D7" s="400" t="str">
        <f>IF(SUM(D9)=0," ",SUM(D9))</f>
        <v> </v>
      </c>
      <c r="E7" s="404" t="str">
        <f>IF(SUM(C7:D7)=0," ",SUM(C7:D7))</f>
        <v> </v>
      </c>
      <c r="K7" s="71"/>
      <c r="L7" s="71"/>
      <c r="M7" s="71"/>
      <c r="N7" s="71"/>
      <c r="O7" s="71"/>
      <c r="P7" s="71"/>
      <c r="Q7" s="71"/>
      <c r="R7" s="71"/>
      <c r="S7" s="71"/>
      <c r="T7" s="71"/>
      <c r="U7" s="71"/>
      <c r="V7" s="71"/>
      <c r="W7" s="71"/>
      <c r="X7" s="71"/>
      <c r="Y7" s="71"/>
      <c r="Z7" s="71"/>
    </row>
    <row r="8" spans="2:26" ht="16.5" customHeight="1">
      <c r="B8" s="517" t="str">
        <f>CONCATENATE("varav aktiva kontantkort (3-månadsregel)[",Fotnoter!A40,"]:")</f>
        <v>varav aktiva kontantkort (3-månadsregel)[34]:</v>
      </c>
      <c r="C8" s="406"/>
      <c r="D8" s="840"/>
      <c r="E8" s="401" t="str">
        <f>IF(SUM(C8)=0," ",SUM(C8))</f>
        <v> </v>
      </c>
      <c r="K8" s="71"/>
      <c r="L8" s="71"/>
      <c r="M8" s="71"/>
      <c r="N8" s="71"/>
      <c r="O8" s="71"/>
      <c r="P8" s="71"/>
      <c r="Q8" s="71"/>
      <c r="R8" s="71"/>
      <c r="S8" s="71"/>
      <c r="T8" s="71"/>
      <c r="U8" s="71"/>
      <c r="V8" s="71"/>
      <c r="W8" s="71"/>
      <c r="X8" s="71"/>
      <c r="Y8" s="71"/>
      <c r="Z8" s="71"/>
    </row>
    <row r="9" spans="2:26" ht="16.5" customHeight="1">
      <c r="B9" s="518" t="s">
        <v>210</v>
      </c>
      <c r="C9" s="403"/>
      <c r="D9" s="408"/>
      <c r="E9" s="404" t="str">
        <f>IF(SUM(C9:D9)=0," ",SUM(C9:D9))</f>
        <v> </v>
      </c>
      <c r="K9" s="71"/>
      <c r="L9" s="71"/>
      <c r="M9" s="71"/>
      <c r="N9" s="71"/>
      <c r="O9" s="71"/>
      <c r="P9" s="71"/>
      <c r="Q9" s="71"/>
      <c r="R9" s="71"/>
      <c r="S9" s="71"/>
      <c r="T9" s="71"/>
      <c r="U9" s="71"/>
      <c r="V9" s="71"/>
      <c r="W9" s="71"/>
      <c r="X9" s="71"/>
      <c r="Y9" s="71"/>
      <c r="Z9" s="71"/>
    </row>
    <row r="10" spans="2:26" ht="28.5" customHeight="1">
      <c r="B10" s="849" t="str">
        <f>CONCATENATE("Antal mobiltelefoniabonnemang [",Fotnoter!A37,"] för enbart tal och mobil paketdata [",Fotnoter!A41,"],[",Fotnoter!A42,"]:")</f>
        <v>Antal mobiltelefoniabonnemang [31] för enbart tal och mobil paketdata [35],[36]:</v>
      </c>
      <c r="C10" s="850" t="str">
        <f>IF(SUM(C13:C16)=0," ",SUM(C13:C16))</f>
        <v> </v>
      </c>
      <c r="D10" s="851" t="str">
        <f>IF(SUM(D13:D16)=0," ",SUM(D13:D16))</f>
        <v> </v>
      </c>
      <c r="E10" s="410" t="str">
        <f>IF(SUM(C10:D10)=0," ",SUM(C10:D10))</f>
        <v> </v>
      </c>
      <c r="K10" s="71"/>
      <c r="L10" s="71"/>
      <c r="M10" s="71"/>
      <c r="N10" s="71"/>
      <c r="O10" s="71"/>
      <c r="P10" s="71"/>
      <c r="Q10" s="71"/>
      <c r="R10" s="71"/>
      <c r="S10" s="71"/>
      <c r="T10" s="71"/>
      <c r="U10" s="71"/>
      <c r="V10" s="71"/>
      <c r="W10" s="71"/>
      <c r="X10" s="71"/>
      <c r="Y10" s="71"/>
      <c r="Z10" s="71"/>
    </row>
    <row r="11" spans="2:26" ht="16.5" customHeight="1">
      <c r="B11" s="517" t="str">
        <f>CONCATENATE("varav aktiva kontantkort (3-månadsregel)[",Fotnoter!A40,"]:")</f>
        <v>varav aktiva kontantkort (3-månadsregel)[34]:</v>
      </c>
      <c r="C11" s="406"/>
      <c r="D11" s="841"/>
      <c r="E11" s="401" t="str">
        <f>IF(SUM(C11)=0," ",SUM(C11))</f>
        <v> </v>
      </c>
      <c r="G11" s="72"/>
      <c r="K11" s="71"/>
      <c r="L11" s="71"/>
      <c r="M11" s="71"/>
      <c r="N11" s="71"/>
      <c r="O11" s="71"/>
      <c r="P11" s="71"/>
      <c r="Q11" s="71"/>
      <c r="R11" s="71"/>
      <c r="S11" s="71"/>
      <c r="T11" s="71"/>
      <c r="U11" s="71"/>
      <c r="V11" s="71"/>
      <c r="W11" s="71"/>
      <c r="X11" s="71"/>
      <c r="Y11" s="71"/>
      <c r="Z11" s="71"/>
    </row>
    <row r="12" spans="2:26" ht="16.5" customHeight="1">
      <c r="B12" s="517" t="s">
        <v>210</v>
      </c>
      <c r="C12" s="406"/>
      <c r="D12" s="407"/>
      <c r="E12" s="401" t="str">
        <f aca="true" t="shared" si="0" ref="E12:E26">IF(SUM(C12:D12)=0," ",SUM(C12:D12))</f>
        <v> </v>
      </c>
      <c r="G12" s="72"/>
      <c r="K12" s="71"/>
      <c r="L12" s="71"/>
      <c r="M12" s="71"/>
      <c r="N12" s="71"/>
      <c r="O12" s="71"/>
      <c r="P12" s="71"/>
      <c r="Q12" s="71"/>
      <c r="R12" s="71"/>
      <c r="S12" s="71"/>
      <c r="T12" s="71"/>
      <c r="U12" s="71"/>
      <c r="V12" s="71"/>
      <c r="W12" s="71"/>
      <c r="X12" s="71"/>
      <c r="Y12" s="71"/>
      <c r="Z12" s="71"/>
    </row>
    <row r="13" spans="2:26" ht="16.5" customHeight="1">
      <c r="B13" s="519" t="s">
        <v>191</v>
      </c>
      <c r="C13" s="406"/>
      <c r="D13" s="407"/>
      <c r="E13" s="401" t="str">
        <f t="shared" si="0"/>
        <v> </v>
      </c>
      <c r="K13" s="71"/>
      <c r="L13" s="71"/>
      <c r="M13" s="71"/>
      <c r="N13" s="71"/>
      <c r="O13" s="71"/>
      <c r="P13" s="71"/>
      <c r="Q13" s="71"/>
      <c r="R13" s="71"/>
      <c r="S13" s="71"/>
      <c r="T13" s="71"/>
      <c r="U13" s="71"/>
      <c r="V13" s="71"/>
      <c r="W13" s="71"/>
      <c r="X13" s="71"/>
      <c r="Y13" s="71"/>
      <c r="Z13" s="71"/>
    </row>
    <row r="14" spans="2:26" ht="16.5" customHeight="1">
      <c r="B14" s="520" t="s">
        <v>192</v>
      </c>
      <c r="C14" s="406"/>
      <c r="D14" s="407"/>
      <c r="E14" s="401" t="str">
        <f t="shared" si="0"/>
        <v> </v>
      </c>
      <c r="K14" s="71"/>
      <c r="L14" s="71"/>
      <c r="M14" s="71"/>
      <c r="N14" s="71"/>
      <c r="O14" s="71"/>
      <c r="P14" s="71"/>
      <c r="Q14" s="71"/>
      <c r="R14" s="71"/>
      <c r="S14" s="71"/>
      <c r="T14" s="71"/>
      <c r="U14" s="71"/>
      <c r="V14" s="71"/>
      <c r="W14" s="71"/>
      <c r="X14" s="71"/>
      <c r="Y14" s="71"/>
      <c r="Z14" s="71"/>
    </row>
    <row r="15" spans="2:26" ht="16.5" customHeight="1">
      <c r="B15" s="520" t="s">
        <v>211</v>
      </c>
      <c r="C15" s="406"/>
      <c r="D15" s="407"/>
      <c r="E15" s="401" t="str">
        <f>IF(SUM(C15:D15)=0," ",SUM(C15:D15))</f>
        <v> </v>
      </c>
      <c r="K15" s="71"/>
      <c r="L15" s="71"/>
      <c r="M15" s="71"/>
      <c r="N15" s="71"/>
      <c r="O15" s="71"/>
      <c r="P15" s="71"/>
      <c r="Q15" s="71"/>
      <c r="R15" s="71"/>
      <c r="S15" s="71"/>
      <c r="T15" s="71"/>
      <c r="U15" s="71"/>
      <c r="V15" s="71"/>
      <c r="W15" s="71"/>
      <c r="X15" s="71"/>
      <c r="Y15" s="71"/>
      <c r="Z15" s="71"/>
    </row>
    <row r="16" spans="2:26" ht="31.5" customHeight="1">
      <c r="B16" s="902" t="str">
        <f>CONCATENATE("varav som i abonnemang [",Fotnoter!A37,"] eller via  tilläggstjänst inkluderar minst 1 Gbyte datatrafik per månad [",Fotnoter!A43,"]:")</f>
        <v>varav som i abonnemang [31] eller via  tilläggstjänst inkluderar minst 1 Gbyte datatrafik per månad [37]:</v>
      </c>
      <c r="C16" s="403"/>
      <c r="D16" s="408"/>
      <c r="E16" s="404" t="str">
        <f t="shared" si="0"/>
        <v> </v>
      </c>
      <c r="K16" s="71"/>
      <c r="L16" s="71"/>
      <c r="M16" s="71"/>
      <c r="N16" s="71"/>
      <c r="O16" s="71"/>
      <c r="P16" s="71"/>
      <c r="Q16" s="71"/>
      <c r="R16" s="71"/>
      <c r="S16" s="71"/>
      <c r="T16" s="71"/>
      <c r="U16" s="71"/>
      <c r="V16" s="71"/>
      <c r="W16" s="71"/>
      <c r="X16" s="71"/>
      <c r="Y16" s="71"/>
      <c r="Z16" s="71"/>
    </row>
    <row r="17" spans="2:26" ht="18" customHeight="1">
      <c r="B17" s="405" t="str">
        <f>CONCATENATE("Antal mobilabonnemang[",Fotnoter!A37,"] för enbart mobil paketdata[",Fotnoter!A41,"], [",Fotnoter!A44,"]:")</f>
        <v>Antal mobilabonnemang[31] för enbart mobil paketdata[35], [38]:</v>
      </c>
      <c r="C17" s="850" t="str">
        <f>IF(SUM(C20:C22)=0," ",SUM(C20:C22))</f>
        <v> </v>
      </c>
      <c r="D17" s="851" t="str">
        <f>IF(SUM(D20:D22)=0," ",SUM(D20:D22))</f>
        <v> </v>
      </c>
      <c r="E17" s="410" t="str">
        <f>IF(SUM(C17:D17)=0," ",SUM(C17:D17))</f>
        <v> </v>
      </c>
      <c r="K17" s="71"/>
      <c r="L17" s="71"/>
      <c r="M17" s="71"/>
      <c r="N17" s="71"/>
      <c r="O17" s="71"/>
      <c r="P17" s="71"/>
      <c r="Q17" s="71"/>
      <c r="R17" s="71"/>
      <c r="S17" s="71"/>
      <c r="T17" s="71"/>
      <c r="U17" s="71"/>
      <c r="V17" s="71"/>
      <c r="W17" s="71"/>
      <c r="X17" s="71"/>
      <c r="Y17" s="71"/>
      <c r="Z17" s="71"/>
    </row>
    <row r="18" spans="2:26" ht="16.5" customHeight="1">
      <c r="B18" s="517" t="str">
        <f>CONCATENATE("varav aktiva kontantkort (3-månadsregel)[",Fotnoter!A40,"]:")</f>
        <v>varav aktiva kontantkort (3-månadsregel)[34]:</v>
      </c>
      <c r="C18" s="406"/>
      <c r="D18" s="841"/>
      <c r="E18" s="401" t="str">
        <f>IF(SUM(C18)=0," ",SUM(C18))</f>
        <v> </v>
      </c>
      <c r="G18" s="72"/>
      <c r="K18" s="71"/>
      <c r="L18" s="71"/>
      <c r="M18" s="71"/>
      <c r="N18" s="71"/>
      <c r="O18" s="71"/>
      <c r="P18" s="71"/>
      <c r="Q18" s="71"/>
      <c r="R18" s="71"/>
      <c r="S18" s="71"/>
      <c r="T18" s="71"/>
      <c r="U18" s="71"/>
      <c r="V18" s="71"/>
      <c r="W18" s="71"/>
      <c r="X18" s="71"/>
      <c r="Y18" s="71"/>
      <c r="Z18" s="71"/>
    </row>
    <row r="19" spans="2:26" ht="16.5" customHeight="1">
      <c r="B19" s="517" t="s">
        <v>210</v>
      </c>
      <c r="C19" s="406"/>
      <c r="D19" s="407"/>
      <c r="E19" s="401" t="str">
        <f>IF(SUM(C19:D19)=0," ",SUM(C19:D19))</f>
        <v> </v>
      </c>
      <c r="K19" s="71"/>
      <c r="L19" s="71"/>
      <c r="M19" s="71"/>
      <c r="N19" s="71"/>
      <c r="O19" s="71"/>
      <c r="P19" s="71"/>
      <c r="Q19" s="71"/>
      <c r="R19" s="71"/>
      <c r="S19" s="71"/>
      <c r="T19" s="71"/>
      <c r="U19" s="71"/>
      <c r="V19" s="71"/>
      <c r="W19" s="71"/>
      <c r="X19" s="71"/>
      <c r="Y19" s="71"/>
      <c r="Z19" s="71"/>
    </row>
    <row r="20" spans="2:5" s="71" customFormat="1" ht="16.5" customHeight="1">
      <c r="B20" s="519" t="s">
        <v>191</v>
      </c>
      <c r="C20" s="406"/>
      <c r="D20" s="407"/>
      <c r="E20" s="401" t="str">
        <f t="shared" si="0"/>
        <v> </v>
      </c>
    </row>
    <row r="21" spans="2:5" s="71" customFormat="1" ht="16.5" customHeight="1">
      <c r="B21" s="520" t="s">
        <v>192</v>
      </c>
      <c r="C21" s="406"/>
      <c r="D21" s="407"/>
      <c r="E21" s="401" t="str">
        <f t="shared" si="0"/>
        <v> </v>
      </c>
    </row>
    <row r="22" spans="2:5" s="71" customFormat="1" ht="16.5" customHeight="1" thickBot="1">
      <c r="B22" s="521" t="s">
        <v>211</v>
      </c>
      <c r="C22" s="411"/>
      <c r="D22" s="412"/>
      <c r="E22" s="404" t="str">
        <f t="shared" si="0"/>
        <v> </v>
      </c>
    </row>
    <row r="23" spans="2:5" s="71" customFormat="1" ht="30" customHeight="1" thickBot="1" thickTop="1">
      <c r="B23" s="413" t="str">
        <f>CONCATENATE("Totalt antal abonnemang [",Fotnoter!A37,"] för mobil telefoni och data vid periodens slut:")</f>
        <v>Totalt antal abonnemang [31] för mobil telefoni och data vid periodens slut:</v>
      </c>
      <c r="C23" s="414" t="str">
        <f>IF(SUM(C17,C10,C7)=0," ",SUM(C17,C10,C7))</f>
        <v> </v>
      </c>
      <c r="D23" s="414" t="str">
        <f>IF(SUM(D17,D10,D7)=0," ",SUM(D17,D10,D7))</f>
        <v> </v>
      </c>
      <c r="E23" s="414" t="str">
        <f>IF(SUM(C23:D23)=0," ",SUM(C23:D23))</f>
        <v> </v>
      </c>
    </row>
    <row r="24" spans="2:5" s="71" customFormat="1" ht="30" customHeight="1" thickBot="1" thickTop="1">
      <c r="B24" s="415" t="str">
        <f>CONCATENATE("Antal abonnemang som har använt tjänster i UMTS- eller CDMA 2000-nät (3-månadsregel)[",Fotnoter!A45,"]:")</f>
        <v>Antal abonnemang som har använt tjänster i UMTS- eller CDMA 2000-nät (3-månadsregel)[39]:</v>
      </c>
      <c r="C24" s="842"/>
      <c r="D24" s="843"/>
      <c r="E24" s="416" t="str">
        <f t="shared" si="0"/>
        <v> </v>
      </c>
    </row>
    <row r="25" spans="2:9" s="71" customFormat="1" ht="30" customHeight="1" thickBot="1" thickTop="1">
      <c r="B25" s="415" t="str">
        <f>CONCATENATE("Antal abonnemang som har använt tjänster i LTE-nät (3-månadersregel)[",Fotnoter!A46,"]:")</f>
        <v>Antal abonnemang som har använt tjänster i LTE-nät (3-månadersregel)[40]:</v>
      </c>
      <c r="C25" s="903"/>
      <c r="D25" s="904"/>
      <c r="E25" s="416" t="str">
        <f t="shared" si="0"/>
        <v> </v>
      </c>
      <c r="G25" s="72"/>
      <c r="H25" s="72"/>
      <c r="I25" s="72"/>
    </row>
    <row r="26" spans="2:5" s="71" customFormat="1" ht="30" customHeight="1" thickBot="1" thickTop="1">
      <c r="B26" s="920" t="str">
        <f>CONCATENATE("Antal mobilabonnemang som har geografiskt telefonnummer knutet till SIM-kortet  [",Fotnoter!A47,"]:")</f>
        <v>Antal mobilabonnemang som har geografiskt telefonnummer knutet till SIM-kortet  [41]:</v>
      </c>
      <c r="C26" s="844"/>
      <c r="D26" s="845"/>
      <c r="E26" s="416" t="str">
        <f t="shared" si="0"/>
        <v> </v>
      </c>
    </row>
    <row r="27" spans="2:5" s="72" customFormat="1" ht="26.25" thickTop="1">
      <c r="B27" s="920" t="str">
        <f>CONCATENATE("Antal abonnemang som har använts av smartphones (3-månadersregel)[",Fotnoter!A48,"]:")</f>
        <v>Antal abonnemang som har använts av smartphones (3-månadersregel)[42]:</v>
      </c>
      <c r="C27" s="844"/>
      <c r="D27" s="845"/>
      <c r="E27" s="416" t="str">
        <f>IF(SUM(C27:D27)=0," ",SUM(C27:D27))</f>
        <v> </v>
      </c>
    </row>
    <row r="28" spans="2:5" s="72" customFormat="1" ht="12.75">
      <c r="B28" s="971"/>
      <c r="C28" s="972"/>
      <c r="D28" s="972"/>
      <c r="E28" s="973"/>
    </row>
    <row r="29" spans="2:5" s="71" customFormat="1" ht="52.5" customHeight="1">
      <c r="B29" s="1211" t="str">
        <f>CONCATENATE("Fråga 18: Antal M2M-abonnemang[",Fotnoter!A49,"],[",Fotnoter!A50,"] för mobil telefoni, SMS och mobil data (exkluderar kunder till tjänstetillhandahållare som ej ägs av operatör, dvs. indirekta kunder[",Fotnoter!A51,"]) ",'Om detta formulär'!C10,":")</f>
        <v>Fråga 18: Antal M2M-abonnemang[43],[44] för mobil telefoni, SMS och mobil data (exkluderar kunder till tjänstetillhandahållare som ej ägs av operatör, dvs. indirekta kunder[45]) 31 dec 2010:</v>
      </c>
      <c r="C29" s="1212"/>
      <c r="D29" s="1212"/>
      <c r="E29" s="1213"/>
    </row>
    <row r="30" spans="2:5" s="71" customFormat="1" ht="12.75">
      <c r="B30" s="396"/>
      <c r="C30" s="1214" t="s">
        <v>33</v>
      </c>
      <c r="D30" s="1214"/>
      <c r="E30" s="1244"/>
    </row>
    <row r="31" spans="2:5" s="71" customFormat="1" ht="16.5" customHeight="1">
      <c r="B31" s="418" t="s">
        <v>137</v>
      </c>
      <c r="C31" s="1245"/>
      <c r="D31" s="1246"/>
      <c r="E31" s="1247"/>
    </row>
    <row r="32" spans="2:5" s="71" customFormat="1" ht="16.5" customHeight="1">
      <c r="B32" s="419" t="str">
        <f>CONCATENATE("Aktiva kontantkort (3-månadsregel)[",Fotnoter!A40,"]:")</f>
        <v>Aktiva kontantkort (3-månadsregel)[34]:</v>
      </c>
      <c r="C32" s="1248"/>
      <c r="D32" s="1249"/>
      <c r="E32" s="1250"/>
    </row>
    <row r="33" spans="2:5" s="71" customFormat="1" ht="16.5" customHeight="1">
      <c r="B33" s="865" t="s">
        <v>327</v>
      </c>
      <c r="C33" s="1199" t="str">
        <f>IF(SUM(C31,C32)=0," ",SUM(C31,C32))</f>
        <v> </v>
      </c>
      <c r="D33" s="1240"/>
      <c r="E33" s="1241"/>
    </row>
    <row r="34" spans="2:5" s="72" customFormat="1" ht="12.75">
      <c r="B34" s="420"/>
      <c r="C34" s="421"/>
      <c r="D34" s="421"/>
      <c r="E34" s="421"/>
    </row>
    <row r="35" spans="1:5" s="71" customFormat="1" ht="35.25" customHeight="1">
      <c r="A35" s="72"/>
      <c r="B35" s="1211" t="str">
        <f>CONCATENATE("Fråga 19: Totala intäkter (tusentals kronor) från slutkund för mobila samtals- och datatjänster[",Fotnoter!A52,"] under ",'Om detta formulär'!C6,":")</f>
        <v>Fråga 19: Totala intäkter (tusentals kronor) från slutkund för mobila samtals- och datatjänster[46] under 2010:</v>
      </c>
      <c r="C35" s="1212"/>
      <c r="D35" s="1212"/>
      <c r="E35" s="1213"/>
    </row>
    <row r="36" spans="1:26" ht="12.75">
      <c r="A36" s="72"/>
      <c r="B36" s="396"/>
      <c r="C36" s="397" t="s">
        <v>31</v>
      </c>
      <c r="D36" s="397" t="s">
        <v>32</v>
      </c>
      <c r="E36" s="398" t="s">
        <v>33</v>
      </c>
      <c r="K36" s="71"/>
      <c r="L36" s="71"/>
      <c r="M36" s="71"/>
      <c r="N36" s="71"/>
      <c r="O36" s="71"/>
      <c r="P36" s="71"/>
      <c r="Q36" s="71"/>
      <c r="R36" s="71"/>
      <c r="S36" s="71"/>
      <c r="T36" s="71"/>
      <c r="U36" s="71"/>
      <c r="V36" s="71"/>
      <c r="W36" s="71"/>
      <c r="X36" s="71"/>
      <c r="Y36" s="71"/>
      <c r="Z36" s="71"/>
    </row>
    <row r="37" spans="1:26" ht="16.5" customHeight="1">
      <c r="A37" s="72"/>
      <c r="B37" s="422" t="s">
        <v>126</v>
      </c>
      <c r="C37" s="846" t="str">
        <f>IF(SUM(C38:C43)=0," ",SUM(C38:C43))</f>
        <v> </v>
      </c>
      <c r="D37" s="847" t="str">
        <f>IF(SUM(D38,D40,D41,D42,D43)=0," ",SUM(D38,D40,D41,D42,D43))</f>
        <v> </v>
      </c>
      <c r="E37" s="410" t="str">
        <f>IF(SUM(C37:D37)=0," ",SUM(C37:D37))</f>
        <v> </v>
      </c>
      <c r="K37" s="71"/>
      <c r="L37" s="71"/>
      <c r="M37" s="71"/>
      <c r="N37" s="71"/>
      <c r="O37" s="71"/>
      <c r="P37" s="71"/>
      <c r="Q37" s="71"/>
      <c r="R37" s="71"/>
      <c r="S37" s="71"/>
      <c r="T37" s="71"/>
      <c r="U37" s="71"/>
      <c r="V37" s="71"/>
      <c r="W37" s="71"/>
      <c r="X37" s="71"/>
      <c r="Y37" s="71"/>
      <c r="Z37" s="71"/>
    </row>
    <row r="38" spans="1:26" ht="16.5" customHeight="1">
      <c r="A38" s="72"/>
      <c r="B38" s="522" t="str">
        <f>CONCATENATE("varav intäkter från kontraktabonnemang[",Fotnoter!A53,"]:")</f>
        <v>varav intäkter från kontraktabonnemang[47]:</v>
      </c>
      <c r="C38" s="848"/>
      <c r="D38" s="428"/>
      <c r="E38" s="424" t="str">
        <f>IF(SUM(C38:D38)=0," ",SUM(C38:D38))</f>
        <v> </v>
      </c>
      <c r="K38" s="71"/>
      <c r="L38" s="71"/>
      <c r="M38" s="71"/>
      <c r="N38" s="71"/>
      <c r="O38" s="71"/>
      <c r="P38" s="71"/>
      <c r="Q38" s="71"/>
      <c r="R38" s="71"/>
      <c r="S38" s="71"/>
      <c r="T38" s="71"/>
      <c r="U38" s="71"/>
      <c r="V38" s="71"/>
      <c r="W38" s="71"/>
      <c r="X38" s="71"/>
      <c r="Y38" s="71"/>
      <c r="Z38" s="71"/>
    </row>
    <row r="39" spans="1:26" ht="16.5" customHeight="1">
      <c r="A39" s="72"/>
      <c r="B39" s="522" t="str">
        <f>CONCATENATE("varav intäkter från aktiva kontantkort[",Fotnoter!A53,"]:")</f>
        <v>varav intäkter från aktiva kontantkort[47]:</v>
      </c>
      <c r="C39" s="848"/>
      <c r="D39" s="840"/>
      <c r="E39" s="424" t="str">
        <f>IF(SUM(C39)=0," ",SUM(C39))</f>
        <v> </v>
      </c>
      <c r="K39" s="71"/>
      <c r="L39" s="71"/>
      <c r="M39" s="71"/>
      <c r="N39" s="71"/>
      <c r="O39" s="71"/>
      <c r="P39" s="71"/>
      <c r="Q39" s="71"/>
      <c r="R39" s="71"/>
      <c r="S39" s="71"/>
      <c r="T39" s="71"/>
      <c r="U39" s="71"/>
      <c r="V39" s="71"/>
      <c r="W39" s="71"/>
      <c r="X39" s="71"/>
      <c r="Y39" s="71"/>
      <c r="Z39" s="71"/>
    </row>
    <row r="40" spans="1:26" ht="16.5" customHeight="1">
      <c r="A40" s="72"/>
      <c r="B40" s="522" t="str">
        <f>CONCATENATE("varav intäkter från SMS[",Fotnoter!A54,"]:")</f>
        <v>varav intäkter från SMS[48]:</v>
      </c>
      <c r="C40" s="848"/>
      <c r="D40" s="428"/>
      <c r="E40" s="424" t="str">
        <f>IF(SUM(C40:D40)=0," ",SUM(C40:D40))</f>
        <v> </v>
      </c>
      <c r="K40" s="71"/>
      <c r="L40" s="71"/>
      <c r="M40" s="71"/>
      <c r="N40" s="71"/>
      <c r="O40" s="71"/>
      <c r="P40" s="71"/>
      <c r="Q40" s="71"/>
      <c r="R40" s="71"/>
      <c r="S40" s="71"/>
      <c r="T40" s="71"/>
      <c r="U40" s="71"/>
      <c r="V40" s="71"/>
      <c r="W40" s="71"/>
      <c r="X40" s="71"/>
      <c r="Y40" s="71"/>
      <c r="Z40" s="71"/>
    </row>
    <row r="41" spans="1:26" ht="16.5" customHeight="1">
      <c r="A41" s="72"/>
      <c r="B41" s="522" t="s">
        <v>212</v>
      </c>
      <c r="C41" s="848"/>
      <c r="D41" s="428"/>
      <c r="E41" s="424" t="str">
        <f>IF(SUM(C41:D41)=0," ",SUM(C41:D41))</f>
        <v> </v>
      </c>
      <c r="K41" s="71"/>
      <c r="L41" s="71"/>
      <c r="M41" s="71"/>
      <c r="N41" s="71"/>
      <c r="O41" s="71"/>
      <c r="P41" s="71"/>
      <c r="Q41" s="71"/>
      <c r="R41" s="71"/>
      <c r="S41" s="71"/>
      <c r="T41" s="71"/>
      <c r="U41" s="71"/>
      <c r="V41" s="71"/>
      <c r="W41" s="71"/>
      <c r="X41" s="71"/>
      <c r="Y41" s="71"/>
      <c r="Z41" s="71"/>
    </row>
    <row r="42" spans="1:26" ht="16.5" customHeight="1">
      <c r="A42" s="72"/>
      <c r="B42" s="522" t="str">
        <f>CONCATENATE("varav intäkter från mobil datatrafik[",Fotnoter!A55,"]:")</f>
        <v>varav intäkter från mobil datatrafik[49]:</v>
      </c>
      <c r="C42" s="427"/>
      <c r="D42" s="428"/>
      <c r="E42" s="424" t="str">
        <f>IF(SUM(C42:D42)=0," ",SUM(C42:D42))</f>
        <v> </v>
      </c>
      <c r="K42" s="71"/>
      <c r="L42" s="71"/>
      <c r="M42" s="71"/>
      <c r="N42" s="71"/>
      <c r="O42" s="71"/>
      <c r="P42" s="71"/>
      <c r="Q42" s="71"/>
      <c r="R42" s="71"/>
      <c r="S42" s="71"/>
      <c r="T42" s="71"/>
      <c r="U42" s="71"/>
      <c r="V42" s="71"/>
      <c r="W42" s="71"/>
      <c r="X42" s="71"/>
      <c r="Y42" s="71"/>
      <c r="Z42" s="71"/>
    </row>
    <row r="43" spans="1:26" ht="27" customHeight="1">
      <c r="A43" s="72"/>
      <c r="B43" s="517" t="str">
        <f>CONCATENATE("varav övriga intäkter från mobila- samtals och datatjänster från slutkund[",Fotnoter!A56,"]:")</f>
        <v>varav övriga intäkter från mobila- samtals och datatjänster från slutkund[50]:</v>
      </c>
      <c r="C43" s="429"/>
      <c r="D43" s="430"/>
      <c r="E43" s="424" t="str">
        <f>IF(SUM(C43:D43)=0," ",SUM(C43:D43))</f>
        <v> </v>
      </c>
      <c r="K43" s="71"/>
      <c r="L43" s="71"/>
      <c r="M43" s="71"/>
      <c r="N43" s="71"/>
      <c r="O43" s="71"/>
      <c r="P43" s="71"/>
      <c r="Q43" s="71"/>
      <c r="R43" s="71"/>
      <c r="S43" s="71"/>
      <c r="T43" s="71"/>
      <c r="U43" s="71"/>
      <c r="V43" s="71"/>
      <c r="W43" s="71"/>
      <c r="X43" s="71"/>
      <c r="Y43" s="71"/>
      <c r="Z43" s="71"/>
    </row>
    <row r="44" spans="1:26" ht="29.25" customHeight="1" thickBot="1">
      <c r="A44" s="72"/>
      <c r="B44" s="431" t="s">
        <v>128</v>
      </c>
      <c r="C44" s="432"/>
      <c r="D44" s="433"/>
      <c r="E44" s="424" t="str">
        <f>IF(SUM(C44:D44)=0," ",SUM(C44:D44))</f>
        <v> </v>
      </c>
      <c r="K44" s="71"/>
      <c r="L44" s="71"/>
      <c r="M44" s="71"/>
      <c r="N44" s="71"/>
      <c r="O44" s="71"/>
      <c r="P44" s="71"/>
      <c r="Q44" s="71"/>
      <c r="R44" s="71"/>
      <c r="S44" s="71"/>
      <c r="T44" s="71"/>
      <c r="U44" s="71"/>
      <c r="V44" s="71"/>
      <c r="W44" s="71"/>
      <c r="X44" s="71"/>
      <c r="Y44" s="71"/>
      <c r="Z44" s="71"/>
    </row>
    <row r="45" spans="1:26" ht="29.25" customHeight="1" thickTop="1">
      <c r="A45" s="72"/>
      <c r="B45" s="434" t="s">
        <v>127</v>
      </c>
      <c r="C45" s="435" t="str">
        <f>IF(SUM(C38:C44)=0," ",SUM(C38:C44))</f>
        <v> </v>
      </c>
      <c r="D45" s="436" t="str">
        <f>IF(SUM(D43,D42,D41,D40,D38,D44)=0," ",SUM(D43,D42,D41,D40,D38,D44))</f>
        <v> </v>
      </c>
      <c r="E45" s="437" t="str">
        <f>IF(SUM(D45,C45)=0," ",SUM(D45,C45))</f>
        <v> </v>
      </c>
      <c r="K45" s="71"/>
      <c r="L45" s="71"/>
      <c r="M45" s="71"/>
      <c r="N45" s="71"/>
      <c r="O45" s="71"/>
      <c r="P45" s="71"/>
      <c r="Q45" s="71"/>
      <c r="R45" s="71"/>
      <c r="S45" s="71"/>
      <c r="T45" s="71"/>
      <c r="U45" s="71"/>
      <c r="V45" s="71"/>
      <c r="W45" s="71"/>
      <c r="X45" s="71"/>
      <c r="Y45" s="71"/>
      <c r="Z45" s="71"/>
    </row>
    <row r="46" spans="2:5" s="72" customFormat="1" ht="12.75">
      <c r="B46" s="120"/>
      <c r="C46" s="417"/>
      <c r="D46" s="417"/>
      <c r="E46" s="417"/>
    </row>
    <row r="47" spans="1:26" ht="33" customHeight="1">
      <c r="A47" s="72"/>
      <c r="B47" s="1211" t="str">
        <f>CONCATENATE("Fråga 20:  Totala intäkter [",Fotnoter!A57,"] för M2M-abonnemang (i tusental) [",Fotnoter!A49,"],[",Fotnoter!A50,"] för mobil telefoni och mobil data under ",'Om detta formulär'!C6,":")</f>
        <v>Fråga 20:  Totala intäkter [51] för M2M-abonnemang (i tusental) [43],[44] för mobil telefoni och mobil data under 2010:</v>
      </c>
      <c r="C47" s="1212"/>
      <c r="D47" s="1212"/>
      <c r="E47" s="1213"/>
      <c r="K47" s="71"/>
      <c r="L47" s="71"/>
      <c r="M47" s="71"/>
      <c r="N47" s="71"/>
      <c r="O47" s="71"/>
      <c r="P47" s="71"/>
      <c r="Q47" s="71"/>
      <c r="R47" s="71"/>
      <c r="S47" s="71"/>
      <c r="T47" s="71"/>
      <c r="U47" s="71"/>
      <c r="V47" s="71"/>
      <c r="W47" s="71"/>
      <c r="X47" s="71"/>
      <c r="Y47" s="71"/>
      <c r="Z47" s="71"/>
    </row>
    <row r="48" spans="1:26" ht="12.75">
      <c r="A48" s="72"/>
      <c r="B48" s="438"/>
      <c r="C48" s="1251" t="s">
        <v>33</v>
      </c>
      <c r="D48" s="1251"/>
      <c r="E48" s="1252"/>
      <c r="K48" s="71"/>
      <c r="L48" s="71"/>
      <c r="M48" s="71"/>
      <c r="N48" s="71"/>
      <c r="O48" s="71"/>
      <c r="P48" s="71"/>
      <c r="Q48" s="71"/>
      <c r="R48" s="71"/>
      <c r="S48" s="71"/>
      <c r="T48" s="71"/>
      <c r="U48" s="71"/>
      <c r="V48" s="71"/>
      <c r="W48" s="71"/>
      <c r="X48" s="71"/>
      <c r="Y48" s="71"/>
      <c r="Z48" s="71"/>
    </row>
    <row r="49" spans="2:26" ht="16.5" customHeight="1">
      <c r="B49" s="439" t="s">
        <v>137</v>
      </c>
      <c r="C49" s="1245"/>
      <c r="D49" s="1246"/>
      <c r="E49" s="1247"/>
      <c r="K49" s="71"/>
      <c r="L49" s="71"/>
      <c r="M49" s="71"/>
      <c r="N49" s="71"/>
      <c r="O49" s="71"/>
      <c r="P49" s="71"/>
      <c r="Q49" s="71"/>
      <c r="R49" s="71"/>
      <c r="S49" s="71"/>
      <c r="T49" s="71"/>
      <c r="U49" s="71"/>
      <c r="V49" s="71"/>
      <c r="W49" s="71"/>
      <c r="X49" s="71"/>
      <c r="Y49" s="71"/>
      <c r="Z49" s="71"/>
    </row>
    <row r="50" spans="2:26" ht="12.75">
      <c r="B50" s="419" t="str">
        <f>CONCATENATE("Aktiva kontantkort (3-månadsregel)[",Fotnoter!A40,"]:")</f>
        <v>Aktiva kontantkort (3-månadsregel)[34]:</v>
      </c>
      <c r="C50" s="1248"/>
      <c r="D50" s="1249"/>
      <c r="E50" s="1250"/>
      <c r="K50" s="71"/>
      <c r="L50" s="71"/>
      <c r="M50" s="71"/>
      <c r="N50" s="71"/>
      <c r="O50" s="71"/>
      <c r="P50" s="71"/>
      <c r="Q50" s="71"/>
      <c r="R50" s="71"/>
      <c r="S50" s="71"/>
      <c r="T50" s="71"/>
      <c r="U50" s="71"/>
      <c r="V50" s="71"/>
      <c r="W50" s="71"/>
      <c r="X50" s="71"/>
      <c r="Y50" s="71"/>
      <c r="Z50" s="71"/>
    </row>
    <row r="51" spans="2:5" s="71" customFormat="1" ht="16.5" customHeight="1">
      <c r="B51" s="865" t="s">
        <v>328</v>
      </c>
      <c r="C51" s="1199" t="str">
        <f>IF(SUM(C49,C50)=0," ",SUM(C49,C50))</f>
        <v> </v>
      </c>
      <c r="D51" s="1200"/>
      <c r="E51" s="1201"/>
    </row>
    <row r="52" spans="2:5" s="72" customFormat="1" ht="12.75">
      <c r="B52" s="440"/>
      <c r="C52" s="441"/>
      <c r="D52" s="441"/>
      <c r="E52" s="441"/>
    </row>
    <row r="53" spans="2:7" s="71" customFormat="1" ht="47.25" customHeight="1">
      <c r="B53" s="1211" t="str">
        <f>CONCATENATE("Fråga 21: Antal från slutkund utgående taltrafikminuter (i tusental) för mobil telefoni  i GSM- UMTS- och CDMA 2000-näten (exklusive datatrafik och internationell roaming) under 2010[",Fotnoter!A59,"]:")</f>
        <v>Fråga 21: Antal från slutkund utgående taltrafikminuter (i tusental) för mobil telefoni  i GSM- UMTS- och CDMA 2000-näten (exklusive datatrafik och internationell roaming) under 2010[53]:</v>
      </c>
      <c r="C53" s="1212"/>
      <c r="D53" s="1212"/>
      <c r="E53" s="1213"/>
      <c r="G53" s="72"/>
    </row>
    <row r="54" spans="2:26" ht="12.75">
      <c r="B54" s="396"/>
      <c r="C54" s="397" t="s">
        <v>31</v>
      </c>
      <c r="D54" s="397" t="s">
        <v>32</v>
      </c>
      <c r="E54" s="398" t="s">
        <v>33</v>
      </c>
      <c r="K54" s="71"/>
      <c r="L54" s="71"/>
      <c r="M54" s="71"/>
      <c r="N54" s="71"/>
      <c r="O54" s="71"/>
      <c r="P54" s="71"/>
      <c r="Q54" s="71"/>
      <c r="R54" s="71"/>
      <c r="S54" s="71"/>
      <c r="T54" s="71"/>
      <c r="U54" s="71"/>
      <c r="V54" s="71"/>
      <c r="W54" s="71"/>
      <c r="X54" s="71"/>
      <c r="Y54" s="71"/>
      <c r="Z54" s="71"/>
    </row>
    <row r="55" spans="2:26" ht="22.5" customHeight="1">
      <c r="B55" s="442" t="s">
        <v>25</v>
      </c>
      <c r="C55" s="443"/>
      <c r="D55" s="444"/>
      <c r="E55" s="410" t="str">
        <f>IF(SUM(C55:D55)=0," ",SUM(C55:D55))</f>
        <v> </v>
      </c>
      <c r="K55" s="71"/>
      <c r="L55" s="71"/>
      <c r="M55" s="71"/>
      <c r="N55" s="71"/>
      <c r="O55" s="71"/>
      <c r="P55" s="71"/>
      <c r="Q55" s="71"/>
      <c r="R55" s="71"/>
      <c r="S55" s="71"/>
      <c r="T55" s="71"/>
      <c r="U55" s="71"/>
      <c r="V55" s="71"/>
      <c r="W55" s="71"/>
      <c r="X55" s="71"/>
      <c r="Y55" s="71"/>
      <c r="Z55" s="71"/>
    </row>
    <row r="56" spans="1:26" s="447" customFormat="1" ht="16.5" customHeight="1">
      <c r="A56" s="71"/>
      <c r="B56" s="522" t="str">
        <f>CONCATENATE("varav inom eget nät[",Fotnoter!A59,"]:")</f>
        <v>varav inom eget nät[53]:</v>
      </c>
      <c r="C56" s="445"/>
      <c r="D56" s="446"/>
      <c r="E56" s="424" t="str">
        <f>IF(SUM(C56:D56)=0," ",SUM(C56:D56))</f>
        <v> </v>
      </c>
      <c r="F56" s="71"/>
      <c r="G56" s="71"/>
      <c r="H56" s="71"/>
      <c r="I56" s="71"/>
      <c r="J56" s="71"/>
      <c r="K56" s="71"/>
      <c r="L56" s="71"/>
      <c r="M56" s="71"/>
      <c r="N56" s="71"/>
      <c r="O56" s="71"/>
      <c r="P56" s="71"/>
      <c r="Q56" s="71"/>
      <c r="R56" s="71"/>
      <c r="S56" s="71"/>
      <c r="T56" s="71"/>
      <c r="U56" s="71"/>
      <c r="V56" s="71"/>
      <c r="W56" s="71"/>
      <c r="X56" s="71"/>
      <c r="Y56" s="71"/>
      <c r="Z56" s="71"/>
    </row>
    <row r="57" spans="1:26" s="447" customFormat="1" ht="16.5" customHeight="1">
      <c r="A57" s="71"/>
      <c r="B57" s="448" t="s">
        <v>26</v>
      </c>
      <c r="C57" s="445"/>
      <c r="D57" s="446"/>
      <c r="E57" s="401" t="str">
        <f>IF(SUM(C57:D57)=0," ",SUM(C57:D57))</f>
        <v> </v>
      </c>
      <c r="F57" s="71"/>
      <c r="G57" s="71"/>
      <c r="H57" s="71"/>
      <c r="I57" s="71"/>
      <c r="J57" s="71"/>
      <c r="K57" s="71"/>
      <c r="L57" s="71"/>
      <c r="M57" s="71"/>
      <c r="N57" s="71"/>
      <c r="O57" s="71"/>
      <c r="P57" s="71"/>
      <c r="Q57" s="71"/>
      <c r="R57" s="71"/>
      <c r="S57" s="71"/>
      <c r="T57" s="71"/>
      <c r="U57" s="71"/>
      <c r="V57" s="71"/>
      <c r="W57" s="71"/>
      <c r="X57" s="71"/>
      <c r="Y57" s="71"/>
      <c r="Z57" s="71"/>
    </row>
    <row r="58" spans="1:26" s="447" customFormat="1" ht="16.5" customHeight="1" thickBot="1">
      <c r="A58" s="71"/>
      <c r="B58" s="449" t="s">
        <v>27</v>
      </c>
      <c r="C58" s="445"/>
      <c r="D58" s="446"/>
      <c r="E58" s="450" t="str">
        <f>IF(SUM(C58:D58)=0," ",SUM(C58:D58))</f>
        <v> </v>
      </c>
      <c r="F58" s="71"/>
      <c r="G58" s="71"/>
      <c r="H58" s="71"/>
      <c r="I58" s="71"/>
      <c r="J58" s="71"/>
      <c r="K58" s="71"/>
      <c r="L58" s="71"/>
      <c r="M58" s="71"/>
      <c r="N58" s="71"/>
      <c r="O58" s="71"/>
      <c r="P58" s="71"/>
      <c r="Q58" s="71"/>
      <c r="R58" s="71"/>
      <c r="S58" s="71"/>
      <c r="T58" s="71"/>
      <c r="U58" s="71"/>
      <c r="V58" s="71"/>
      <c r="W58" s="71"/>
      <c r="X58" s="71"/>
      <c r="Y58" s="71"/>
      <c r="Z58" s="71"/>
    </row>
    <row r="59" spans="1:26" s="447" customFormat="1" ht="16.5" customHeight="1" thickTop="1">
      <c r="A59" s="71"/>
      <c r="B59" s="396" t="s">
        <v>28</v>
      </c>
      <c r="C59" s="451" t="str">
        <f>IF(SUM(C55,C57,C58)=0," ",SUM(C55,C57,C58))</f>
        <v> </v>
      </c>
      <c r="D59" s="452" t="str">
        <f>IF(SUM(D55,D57,D58)=0," ",SUM(D55,D57,D58))</f>
        <v> </v>
      </c>
      <c r="E59" s="453" t="str">
        <f>IF(SUM(E55,E57,E58)=0," ",SUM(E55,E57,E58))</f>
        <v> </v>
      </c>
      <c r="F59" s="71"/>
      <c r="G59" s="71"/>
      <c r="H59" s="71"/>
      <c r="I59" s="71"/>
      <c r="J59" s="71"/>
      <c r="K59" s="71"/>
      <c r="L59" s="71"/>
      <c r="M59" s="71"/>
      <c r="N59" s="71"/>
      <c r="O59" s="71"/>
      <c r="P59" s="71"/>
      <c r="Q59" s="71"/>
      <c r="R59" s="71"/>
      <c r="S59" s="71"/>
      <c r="T59" s="71"/>
      <c r="U59" s="71"/>
      <c r="V59" s="71"/>
      <c r="W59" s="71"/>
      <c r="X59" s="71"/>
      <c r="Y59" s="71"/>
      <c r="Z59" s="71"/>
    </row>
    <row r="60" spans="1:26" s="447" customFormat="1" ht="16.5" customHeight="1">
      <c r="A60" s="71"/>
      <c r="B60" s="454" t="s">
        <v>133</v>
      </c>
      <c r="C60" s="425"/>
      <c r="D60" s="402"/>
      <c r="E60" s="426" t="str">
        <f>IF(SUM(C60)=0," ",SUM(C60))</f>
        <v> </v>
      </c>
      <c r="F60" s="71"/>
      <c r="G60" s="71"/>
      <c r="H60" s="71"/>
      <c r="I60" s="71"/>
      <c r="J60" s="71"/>
      <c r="K60" s="71"/>
      <c r="L60" s="71"/>
      <c r="M60" s="71"/>
      <c r="N60" s="71"/>
      <c r="O60" s="71"/>
      <c r="P60" s="71"/>
      <c r="Q60" s="71"/>
      <c r="R60" s="71"/>
      <c r="S60" s="71"/>
      <c r="T60" s="71"/>
      <c r="U60" s="71"/>
      <c r="V60" s="71"/>
      <c r="W60" s="71"/>
      <c r="X60" s="71"/>
      <c r="Y60" s="71"/>
      <c r="Z60" s="71"/>
    </row>
    <row r="61" spans="2:26" ht="16.5" customHeight="1">
      <c r="B61" s="455" t="s">
        <v>129</v>
      </c>
      <c r="C61" s="456"/>
      <c r="D61" s="457"/>
      <c r="E61" s="458" t="str">
        <f>IF(SUM(C61:D61)=0," ",SUM(C61:D61))</f>
        <v> </v>
      </c>
      <c r="K61" s="71"/>
      <c r="L61" s="71"/>
      <c r="M61" s="71"/>
      <c r="N61" s="71"/>
      <c r="O61" s="71"/>
      <c r="P61" s="71"/>
      <c r="Q61" s="71"/>
      <c r="R61" s="71"/>
      <c r="S61" s="71"/>
      <c r="T61" s="71"/>
      <c r="U61" s="71"/>
      <c r="V61" s="71"/>
      <c r="W61" s="71"/>
      <c r="X61" s="71"/>
      <c r="Y61" s="71"/>
      <c r="Z61" s="71"/>
    </row>
    <row r="62" spans="2:5" s="72" customFormat="1" ht="12.75">
      <c r="B62" s="459"/>
      <c r="C62" s="460"/>
      <c r="D62" s="460"/>
      <c r="E62" s="461"/>
    </row>
    <row r="63" spans="1:26" s="447" customFormat="1" ht="33.75" customHeight="1">
      <c r="A63" s="71"/>
      <c r="B63" s="1211" t="str">
        <f>CONCATENATE("Fråga 22: Antal från slutkund utgående mobilsamtal[",Fotnoter!A60,"] (i tusental) i GSM-, UMTS- och CDMA 2000-näten (exklusive internationell roaming) under ",'Om detta formulär'!C6,":")</f>
        <v>Fråga 22: Antal från slutkund utgående mobilsamtal[54] (i tusental) i GSM-, UMTS- och CDMA 2000-näten (exklusive internationell roaming) under 2010:</v>
      </c>
      <c r="C63" s="1212"/>
      <c r="D63" s="1212"/>
      <c r="E63" s="1213"/>
      <c r="F63" s="71"/>
      <c r="G63" s="71"/>
      <c r="H63" s="71"/>
      <c r="I63" s="71"/>
      <c r="J63" s="71"/>
      <c r="K63" s="71"/>
      <c r="L63" s="71"/>
      <c r="M63" s="71"/>
      <c r="N63" s="71"/>
      <c r="O63" s="71"/>
      <c r="P63" s="71"/>
      <c r="Q63" s="71"/>
      <c r="R63" s="71"/>
      <c r="S63" s="71"/>
      <c r="T63" s="71"/>
      <c r="U63" s="71"/>
      <c r="V63" s="71"/>
      <c r="W63" s="71"/>
      <c r="X63" s="71"/>
      <c r="Y63" s="71"/>
      <c r="Z63" s="71"/>
    </row>
    <row r="64" spans="1:26" s="447" customFormat="1" ht="15">
      <c r="A64" s="71"/>
      <c r="B64" s="396"/>
      <c r="C64" s="397" t="s">
        <v>31</v>
      </c>
      <c r="D64" s="397" t="s">
        <v>32</v>
      </c>
      <c r="E64" s="398" t="s">
        <v>33</v>
      </c>
      <c r="F64" s="462"/>
      <c r="G64" s="462"/>
      <c r="H64" s="71"/>
      <c r="I64" s="71"/>
      <c r="J64" s="71"/>
      <c r="K64" s="71"/>
      <c r="L64" s="71"/>
      <c r="M64" s="71"/>
      <c r="N64" s="71"/>
      <c r="O64" s="71"/>
      <c r="P64" s="71"/>
      <c r="Q64" s="71"/>
      <c r="R64" s="71"/>
      <c r="S64" s="71"/>
      <c r="T64" s="71"/>
      <c r="U64" s="71"/>
      <c r="V64" s="71"/>
      <c r="W64" s="71"/>
      <c r="X64" s="71"/>
      <c r="Y64" s="71"/>
      <c r="Z64" s="71"/>
    </row>
    <row r="65" spans="1:26" s="447" customFormat="1" ht="12.75" customHeight="1">
      <c r="A65" s="71"/>
      <c r="B65" s="442" t="s">
        <v>8</v>
      </c>
      <c r="C65" s="443"/>
      <c r="D65" s="444"/>
      <c r="E65" s="410" t="str">
        <f>IF(SUM(C65:D65)=0," ",SUM(C65:D65))</f>
        <v> </v>
      </c>
      <c r="F65" s="462"/>
      <c r="G65" s="462"/>
      <c r="H65" s="71"/>
      <c r="I65" s="71"/>
      <c r="J65" s="71"/>
      <c r="K65" s="71"/>
      <c r="L65" s="71"/>
      <c r="M65" s="71"/>
      <c r="N65" s="71"/>
      <c r="O65" s="71"/>
      <c r="P65" s="71"/>
      <c r="Q65" s="71"/>
      <c r="R65" s="71"/>
      <c r="S65" s="71"/>
      <c r="T65" s="71"/>
      <c r="U65" s="71"/>
      <c r="V65" s="71"/>
      <c r="W65" s="71"/>
      <c r="X65" s="71"/>
      <c r="Y65" s="71"/>
      <c r="Z65" s="71"/>
    </row>
    <row r="66" spans="1:26" s="447" customFormat="1" ht="16.5" customHeight="1">
      <c r="A66" s="71"/>
      <c r="B66" s="522" t="str">
        <f>CONCATENATE("varav inom eget nät[",Fotnoter!A59,"]:")</f>
        <v>varav inom eget nät[53]:</v>
      </c>
      <c r="C66" s="445"/>
      <c r="D66" s="446"/>
      <c r="E66" s="424" t="str">
        <f>IF(SUM(C66:D66)=0," ",SUM(C66:D66))</f>
        <v> </v>
      </c>
      <c r="F66" s="71"/>
      <c r="G66" s="71"/>
      <c r="H66" s="71"/>
      <c r="I66" s="71"/>
      <c r="J66" s="71"/>
      <c r="K66" s="71"/>
      <c r="L66" s="71"/>
      <c r="M66" s="71"/>
      <c r="N66" s="71"/>
      <c r="O66" s="71"/>
      <c r="P66" s="71"/>
      <c r="Q66" s="71"/>
      <c r="R66" s="71"/>
      <c r="S66" s="71"/>
      <c r="T66" s="71"/>
      <c r="U66" s="71"/>
      <c r="V66" s="71"/>
      <c r="W66" s="71"/>
      <c r="X66" s="71"/>
      <c r="Y66" s="71"/>
      <c r="Z66" s="71"/>
    </row>
    <row r="67" spans="1:26" s="447" customFormat="1" ht="16.5" customHeight="1">
      <c r="A67" s="71"/>
      <c r="B67" s="448" t="s">
        <v>9</v>
      </c>
      <c r="C67" s="445"/>
      <c r="D67" s="446"/>
      <c r="E67" s="401" t="str">
        <f>IF(SUM(C67:D67)=0," ",SUM(C67:D67))</f>
        <v> </v>
      </c>
      <c r="F67" s="71"/>
      <c r="G67" s="71"/>
      <c r="H67" s="71"/>
      <c r="I67" s="71"/>
      <c r="J67" s="71"/>
      <c r="K67" s="71"/>
      <c r="L67" s="71"/>
      <c r="M67" s="71"/>
      <c r="N67" s="71"/>
      <c r="O67" s="71"/>
      <c r="P67" s="71"/>
      <c r="Q67" s="71"/>
      <c r="R67" s="71"/>
      <c r="S67" s="71"/>
      <c r="T67" s="71"/>
      <c r="U67" s="71"/>
      <c r="V67" s="71"/>
      <c r="W67" s="71"/>
      <c r="X67" s="71"/>
      <c r="Y67" s="71"/>
      <c r="Z67" s="71"/>
    </row>
    <row r="68" spans="1:26" s="447" customFormat="1" ht="16.5" customHeight="1" thickBot="1">
      <c r="A68" s="71"/>
      <c r="B68" s="449" t="s">
        <v>10</v>
      </c>
      <c r="C68" s="463"/>
      <c r="D68" s="446"/>
      <c r="E68" s="464" t="str">
        <f>IF(SUM(C68:D68)=0," ",SUM(C68:D68))</f>
        <v> </v>
      </c>
      <c r="F68" s="71"/>
      <c r="G68" s="71"/>
      <c r="H68" s="71"/>
      <c r="I68" s="71"/>
      <c r="J68" s="71"/>
      <c r="K68" s="71"/>
      <c r="L68" s="71"/>
      <c r="M68" s="71"/>
      <c r="N68" s="71"/>
      <c r="O68" s="71"/>
      <c r="P68" s="71"/>
      <c r="Q68" s="71"/>
      <c r="R68" s="71"/>
      <c r="S68" s="71"/>
      <c r="T68" s="71"/>
      <c r="U68" s="71"/>
      <c r="V68" s="71"/>
      <c r="W68" s="71"/>
      <c r="X68" s="71"/>
      <c r="Y68" s="71"/>
      <c r="Z68" s="71"/>
    </row>
    <row r="69" spans="1:26" s="447" customFormat="1" ht="16.5" customHeight="1" thickTop="1">
      <c r="A69" s="71"/>
      <c r="B69" s="396" t="s">
        <v>11</v>
      </c>
      <c r="C69" s="451" t="str">
        <f>IF(SUM(C65,C67,C68)=0," ",SUM(C65,C67,C68))</f>
        <v> </v>
      </c>
      <c r="D69" s="465" t="str">
        <f>IF(SUM(D65,D67,D68)=0," ",SUM(D65,D67,D68))</f>
        <v> </v>
      </c>
      <c r="E69" s="453" t="str">
        <f>IF(SUM(E65,E67,E68)=0," ",SUM(E65,E67,E68))</f>
        <v> </v>
      </c>
      <c r="F69" s="71"/>
      <c r="G69" s="71"/>
      <c r="H69" s="71"/>
      <c r="I69" s="71"/>
      <c r="J69" s="71"/>
      <c r="K69" s="71"/>
      <c r="L69" s="71"/>
      <c r="M69" s="71"/>
      <c r="N69" s="71"/>
      <c r="O69" s="71"/>
      <c r="P69" s="71"/>
      <c r="Q69" s="71"/>
      <c r="R69" s="71"/>
      <c r="S69" s="71"/>
      <c r="T69" s="71"/>
      <c r="U69" s="71"/>
      <c r="V69" s="71"/>
      <c r="W69" s="71"/>
      <c r="X69" s="71"/>
      <c r="Y69" s="71"/>
      <c r="Z69" s="71"/>
    </row>
    <row r="70" spans="1:26" s="447" customFormat="1" ht="16.5" customHeight="1">
      <c r="A70" s="71"/>
      <c r="B70" s="466" t="s">
        <v>349</v>
      </c>
      <c r="C70" s="425"/>
      <c r="D70" s="402"/>
      <c r="E70" s="426" t="str">
        <f>IF(SUM(C70)=0," ",SUM(C70))</f>
        <v> </v>
      </c>
      <c r="F70" s="71"/>
      <c r="G70" s="71"/>
      <c r="H70" s="71"/>
      <c r="I70" s="71"/>
      <c r="J70" s="71"/>
      <c r="K70" s="71"/>
      <c r="L70" s="71"/>
      <c r="M70" s="71"/>
      <c r="N70" s="71"/>
      <c r="O70" s="71"/>
      <c r="P70" s="71"/>
      <c r="Q70" s="71"/>
      <c r="R70" s="71"/>
      <c r="S70" s="71"/>
      <c r="T70" s="71"/>
      <c r="U70" s="71"/>
      <c r="V70" s="71"/>
      <c r="W70" s="71"/>
      <c r="X70" s="71"/>
      <c r="Y70" s="71"/>
      <c r="Z70" s="71"/>
    </row>
    <row r="71" spans="1:26" s="447" customFormat="1" ht="15.75" customHeight="1">
      <c r="A71" s="71"/>
      <c r="B71" s="467" t="s">
        <v>350</v>
      </c>
      <c r="C71" s="456"/>
      <c r="D71" s="468"/>
      <c r="E71" s="458" t="str">
        <f>IF(SUM(C71:D71)=0," ",SUM(C71:D71))</f>
        <v> </v>
      </c>
      <c r="F71" s="71"/>
      <c r="G71" s="71"/>
      <c r="H71" s="71"/>
      <c r="I71" s="71"/>
      <c r="J71" s="71"/>
      <c r="K71" s="71"/>
      <c r="L71" s="71"/>
      <c r="M71" s="71"/>
      <c r="N71" s="71"/>
      <c r="O71" s="71"/>
      <c r="P71" s="71"/>
      <c r="Q71" s="71"/>
      <c r="R71" s="71"/>
      <c r="S71" s="71"/>
      <c r="T71" s="71"/>
      <c r="U71" s="71"/>
      <c r="V71" s="71"/>
      <c r="W71" s="71"/>
      <c r="X71" s="71"/>
      <c r="Y71" s="71"/>
      <c r="Z71" s="71"/>
    </row>
    <row r="72" spans="2:5" s="72" customFormat="1" ht="10.5" customHeight="1">
      <c r="B72" s="112"/>
      <c r="C72" s="112"/>
      <c r="D72" s="112"/>
      <c r="E72" s="112"/>
    </row>
    <row r="73" spans="2:7" s="71" customFormat="1" ht="33" customHeight="1">
      <c r="B73" s="1211" t="s">
        <v>381</v>
      </c>
      <c r="C73" s="1212"/>
      <c r="D73" s="1212"/>
      <c r="E73" s="1213"/>
      <c r="F73" s="462"/>
      <c r="G73" s="462"/>
    </row>
    <row r="74" spans="1:26" s="447" customFormat="1" ht="12.75" customHeight="1">
      <c r="A74" s="71"/>
      <c r="B74" s="396"/>
      <c r="C74" s="397" t="s">
        <v>31</v>
      </c>
      <c r="D74" s="397" t="s">
        <v>32</v>
      </c>
      <c r="E74" s="398" t="s">
        <v>33</v>
      </c>
      <c r="F74" s="462"/>
      <c r="G74" s="462"/>
      <c r="H74" s="71"/>
      <c r="I74" s="71"/>
      <c r="J74" s="71"/>
      <c r="K74" s="71"/>
      <c r="L74" s="71"/>
      <c r="M74" s="71"/>
      <c r="N74" s="71"/>
      <c r="O74" s="71"/>
      <c r="P74" s="71"/>
      <c r="Q74" s="71"/>
      <c r="R74" s="71"/>
      <c r="S74" s="71"/>
      <c r="T74" s="71"/>
      <c r="U74" s="71"/>
      <c r="V74" s="71"/>
      <c r="W74" s="71"/>
      <c r="X74" s="71"/>
      <c r="Y74" s="71"/>
      <c r="Z74" s="71"/>
    </row>
    <row r="75" spans="1:26" s="447" customFormat="1" ht="15.75" customHeight="1">
      <c r="A75" s="71"/>
      <c r="B75" s="469" t="str">
        <f>CONCATENATE("Utgående (uppströms) mobil datatrafik (Gbyte [",Fotnoter!A61,"]) [",Fotnoter!A62,"]:")</f>
        <v>Utgående (uppströms) mobil datatrafik (Gbyte [55]) [56]:</v>
      </c>
      <c r="C75" s="443"/>
      <c r="D75" s="470"/>
      <c r="E75" s="471" t="str">
        <f>IF(SUM(C75:D75)=0," ",SUM(C75:D75))</f>
        <v> </v>
      </c>
      <c r="F75" s="462"/>
      <c r="G75" s="986"/>
      <c r="H75" s="71"/>
      <c r="I75" s="71"/>
      <c r="J75" s="71"/>
      <c r="K75" s="71"/>
      <c r="L75" s="71"/>
      <c r="M75" s="71"/>
      <c r="N75" s="71"/>
      <c r="O75" s="71"/>
      <c r="P75" s="71"/>
      <c r="Q75" s="71"/>
      <c r="R75" s="71"/>
      <c r="S75" s="71"/>
      <c r="T75" s="71"/>
      <c r="U75" s="71"/>
      <c r="V75" s="71"/>
      <c r="W75" s="71"/>
      <c r="X75" s="71"/>
      <c r="Y75" s="71"/>
      <c r="Z75" s="71"/>
    </row>
    <row r="76" spans="1:26" s="447" customFormat="1" ht="15.75" customHeight="1" thickBot="1">
      <c r="A76" s="71"/>
      <c r="B76" s="474" t="str">
        <f>CONCATENATE("Inkommande (nedströms) mobil datatrafik (Gbyte [",Fotnoter!A61,"]) [",Fotnoter!A62,"]:")</f>
        <v>Inkommande (nedströms) mobil datatrafik (Gbyte [55]) [56]:</v>
      </c>
      <c r="C76" s="926"/>
      <c r="D76" s="928"/>
      <c r="E76" s="929" t="str">
        <f>IF(SUM(C76:D76)=0," ",SUM(C76:D76))</f>
        <v> </v>
      </c>
      <c r="F76" s="462"/>
      <c r="G76" s="986"/>
      <c r="H76" s="986"/>
      <c r="I76" s="71"/>
      <c r="J76" s="71"/>
      <c r="K76" s="71"/>
      <c r="L76" s="71"/>
      <c r="M76" s="71"/>
      <c r="N76" s="71"/>
      <c r="O76" s="71"/>
      <c r="P76" s="71"/>
      <c r="Q76" s="71"/>
      <c r="R76" s="71"/>
      <c r="S76" s="71"/>
      <c r="T76" s="71"/>
      <c r="U76" s="71"/>
      <c r="V76" s="71"/>
      <c r="W76" s="71"/>
      <c r="X76" s="71"/>
      <c r="Y76" s="71"/>
      <c r="Z76" s="71"/>
    </row>
    <row r="77" spans="1:26" s="1" customFormat="1" ht="15.75" customHeight="1" thickTop="1">
      <c r="A77" s="2"/>
      <c r="B77" s="921" t="s">
        <v>302</v>
      </c>
      <c r="C77" s="925" t="str">
        <f>IF(SUM(C75,C76)=0," ",SUM(C75,C76))</f>
        <v> </v>
      </c>
      <c r="D77" s="925" t="str">
        <f>IF(SUM(D75,D76)=0," ",SUM(D75,D76))</f>
        <v> </v>
      </c>
      <c r="E77" s="927" t="str">
        <f>IF(SUM(E75,E76)=0," ",SUM(E75,E76))</f>
        <v> </v>
      </c>
      <c r="F77" s="800"/>
      <c r="G77" s="6"/>
      <c r="H77" s="6"/>
      <c r="I77" s="2"/>
      <c r="J77" s="2"/>
      <c r="K77" s="2"/>
      <c r="L77" s="2"/>
      <c r="M77" s="2"/>
      <c r="N77" s="2"/>
      <c r="O77" s="2"/>
      <c r="P77" s="2"/>
      <c r="Q77" s="2"/>
      <c r="R77" s="2"/>
      <c r="S77" s="2"/>
      <c r="T77" s="2"/>
      <c r="U77" s="2"/>
      <c r="V77" s="2"/>
      <c r="W77" s="2"/>
      <c r="X77" s="2"/>
      <c r="Y77" s="2"/>
      <c r="Z77" s="2"/>
    </row>
    <row r="78" spans="1:26" s="1" customFormat="1" ht="15.75" customHeight="1">
      <c r="A78" s="2"/>
      <c r="B78" s="923" t="s">
        <v>363</v>
      </c>
      <c r="C78" s="924"/>
      <c r="D78" s="924"/>
      <c r="E78" s="801" t="str">
        <f>IF(SUM(C78,D78)=0," ",SUM(C78,D78))</f>
        <v> </v>
      </c>
      <c r="F78" s="800"/>
      <c r="G78" s="6"/>
      <c r="H78" s="6"/>
      <c r="I78" s="2"/>
      <c r="J78" s="2"/>
      <c r="K78" s="2"/>
      <c r="L78" s="2"/>
      <c r="M78" s="2"/>
      <c r="N78" s="2"/>
      <c r="O78" s="2"/>
      <c r="P78" s="2"/>
      <c r="Q78" s="2"/>
      <c r="R78" s="2"/>
      <c r="S78" s="2"/>
      <c r="T78" s="2"/>
      <c r="U78" s="2"/>
      <c r="V78" s="2"/>
      <c r="W78" s="2"/>
      <c r="X78" s="2"/>
      <c r="Y78" s="2"/>
      <c r="Z78" s="2"/>
    </row>
    <row r="79" spans="1:26" s="1" customFormat="1" ht="15.75" customHeight="1">
      <c r="A79" s="2"/>
      <c r="B79" s="923" t="s">
        <v>364</v>
      </c>
      <c r="C79" s="924"/>
      <c r="D79" s="924"/>
      <c r="E79" s="801" t="str">
        <f>IF(SUM(C79,D79)=0," ",SUM(C79,D79))</f>
        <v> </v>
      </c>
      <c r="F79" s="800"/>
      <c r="G79" s="6"/>
      <c r="H79" s="6"/>
      <c r="I79" s="2"/>
      <c r="J79" s="2"/>
      <c r="K79" s="2"/>
      <c r="L79" s="2"/>
      <c r="M79" s="2"/>
      <c r="N79" s="2"/>
      <c r="O79" s="2"/>
      <c r="P79" s="2"/>
      <c r="Q79" s="2"/>
      <c r="R79" s="2"/>
      <c r="S79" s="2"/>
      <c r="T79" s="2"/>
      <c r="U79" s="2"/>
      <c r="V79" s="2"/>
      <c r="W79" s="2"/>
      <c r="X79" s="2"/>
      <c r="Y79" s="2"/>
      <c r="Z79" s="2"/>
    </row>
    <row r="80" spans="1:26" s="1" customFormat="1" ht="15.75" customHeight="1">
      <c r="A80" s="2"/>
      <c r="B80" s="922" t="s">
        <v>432</v>
      </c>
      <c r="C80" s="924"/>
      <c r="D80" s="924"/>
      <c r="E80" s="801" t="str">
        <f>IF(SUM(C80,D80)=0," ",SUM(C80,D80))</f>
        <v> </v>
      </c>
      <c r="F80" s="800"/>
      <c r="G80" s="950"/>
      <c r="H80" s="950"/>
      <c r="I80" s="2"/>
      <c r="J80" s="2"/>
      <c r="K80" s="2"/>
      <c r="L80" s="2"/>
      <c r="M80" s="2"/>
      <c r="N80" s="2"/>
      <c r="O80" s="2"/>
      <c r="P80" s="2"/>
      <c r="Q80" s="2"/>
      <c r="R80" s="2"/>
      <c r="S80" s="2"/>
      <c r="T80" s="2"/>
      <c r="U80" s="2"/>
      <c r="V80" s="2"/>
      <c r="W80" s="2"/>
      <c r="X80" s="2"/>
      <c r="Y80" s="2"/>
      <c r="Z80" s="2"/>
    </row>
    <row r="81" spans="1:26" s="979" customFormat="1" ht="25.5">
      <c r="A81" s="974"/>
      <c r="B81" s="975" t="s">
        <v>379</v>
      </c>
      <c r="C81" s="976"/>
      <c r="D81" s="976"/>
      <c r="E81" s="977" t="str">
        <f>IF(SUM(C81,D81)=0," ",SUM(C81,D81))</f>
        <v> </v>
      </c>
      <c r="F81" s="978"/>
      <c r="G81" s="987"/>
      <c r="H81" s="987"/>
      <c r="I81" s="974"/>
      <c r="J81" s="974"/>
      <c r="K81" s="974"/>
      <c r="L81" s="974"/>
      <c r="M81" s="974"/>
      <c r="N81" s="974"/>
      <c r="O81" s="974"/>
      <c r="P81" s="974"/>
      <c r="Q81" s="974"/>
      <c r="R81" s="974"/>
      <c r="S81" s="974"/>
      <c r="T81" s="974"/>
      <c r="U81" s="974"/>
      <c r="V81" s="974"/>
      <c r="W81" s="974"/>
      <c r="X81" s="974"/>
      <c r="Y81" s="974"/>
      <c r="Z81" s="974"/>
    </row>
    <row r="82" spans="1:26" s="979" customFormat="1" ht="25.5">
      <c r="A82" s="974"/>
      <c r="B82" s="975" t="s">
        <v>380</v>
      </c>
      <c r="C82" s="976"/>
      <c r="D82" s="976"/>
      <c r="E82" s="977" t="str">
        <f>IF(SUM(C82,D82)=0," ",SUM(C82,D82))</f>
        <v> </v>
      </c>
      <c r="F82" s="978"/>
      <c r="G82" s="987"/>
      <c r="H82" s="987"/>
      <c r="I82" s="974"/>
      <c r="J82" s="974"/>
      <c r="K82" s="974"/>
      <c r="L82" s="974"/>
      <c r="M82" s="974"/>
      <c r="N82" s="974"/>
      <c r="O82" s="974"/>
      <c r="P82" s="974"/>
      <c r="Q82" s="974"/>
      <c r="R82" s="974"/>
      <c r="S82" s="974"/>
      <c r="T82" s="974"/>
      <c r="U82" s="974"/>
      <c r="V82" s="974"/>
      <c r="W82" s="974"/>
      <c r="X82" s="974"/>
      <c r="Y82" s="974"/>
      <c r="Z82" s="974"/>
    </row>
    <row r="83" spans="1:7" s="72" customFormat="1" ht="12" customHeight="1">
      <c r="A83" s="83"/>
      <c r="B83" s="112"/>
      <c r="C83" s="112"/>
      <c r="D83" s="112"/>
      <c r="E83" s="112"/>
      <c r="F83" s="84"/>
      <c r="G83" s="84"/>
    </row>
    <row r="84" spans="2:7" s="71" customFormat="1" ht="34.5" customHeight="1">
      <c r="B84" s="1211" t="s">
        <v>382</v>
      </c>
      <c r="C84" s="1212"/>
      <c r="D84" s="1212"/>
      <c r="E84" s="1213"/>
      <c r="F84" s="462"/>
      <c r="G84" s="84"/>
    </row>
    <row r="85" spans="1:26" s="447" customFormat="1" ht="12.75">
      <c r="A85" s="71"/>
      <c r="B85" s="476"/>
      <c r="C85" s="477"/>
      <c r="D85" s="477"/>
      <c r="E85" s="478" t="s">
        <v>33</v>
      </c>
      <c r="F85" s="71"/>
      <c r="G85" s="71"/>
      <c r="H85" s="71"/>
      <c r="I85" s="71"/>
      <c r="J85" s="71"/>
      <c r="K85" s="71"/>
      <c r="L85" s="71"/>
      <c r="M85" s="71"/>
      <c r="N85" s="71"/>
      <c r="O85" s="71"/>
      <c r="P85" s="71"/>
      <c r="Q85" s="71"/>
      <c r="R85" s="71"/>
      <c r="S85" s="71"/>
      <c r="T85" s="71"/>
      <c r="U85" s="71"/>
      <c r="V85" s="71"/>
      <c r="W85" s="71"/>
      <c r="X85" s="71"/>
      <c r="Y85" s="71"/>
      <c r="Z85" s="71"/>
    </row>
    <row r="86" spans="1:26" s="447" customFormat="1" ht="0.75" customHeight="1">
      <c r="A86" s="71"/>
      <c r="B86" s="479"/>
      <c r="C86" s="480"/>
      <c r="D86" s="480"/>
      <c r="E86" s="481"/>
      <c r="F86" s="71"/>
      <c r="G86" s="71"/>
      <c r="H86" s="71"/>
      <c r="I86" s="71"/>
      <c r="J86" s="71"/>
      <c r="K86" s="71"/>
      <c r="L86" s="71"/>
      <c r="M86" s="71"/>
      <c r="N86" s="71"/>
      <c r="O86" s="71"/>
      <c r="P86" s="71"/>
      <c r="Q86" s="71"/>
      <c r="R86" s="71"/>
      <c r="S86" s="71"/>
      <c r="T86" s="71"/>
      <c r="U86" s="71"/>
      <c r="V86" s="71"/>
      <c r="W86" s="71"/>
      <c r="X86" s="71"/>
      <c r="Y86" s="71"/>
      <c r="Z86" s="71"/>
    </row>
    <row r="87" spans="1:26" s="447" customFormat="1" ht="15.75" customHeight="1">
      <c r="A87" s="71"/>
      <c r="B87" s="482" t="s">
        <v>203</v>
      </c>
      <c r="C87" s="483"/>
      <c r="D87" s="484"/>
      <c r="E87" s="485" t="str">
        <f>IF(SUM(E88:E93)=0," ",SUM(E88:E93))</f>
        <v> </v>
      </c>
      <c r="F87" s="71"/>
      <c r="G87" s="71"/>
      <c r="H87" s="71"/>
      <c r="I87" s="71"/>
      <c r="J87" s="71"/>
      <c r="K87" s="71"/>
      <c r="L87" s="71"/>
      <c r="M87" s="71"/>
      <c r="N87" s="71"/>
      <c r="O87" s="71"/>
      <c r="P87" s="71"/>
      <c r="Q87" s="71"/>
      <c r="R87" s="71"/>
      <c r="S87" s="71"/>
      <c r="T87" s="71"/>
      <c r="U87" s="71"/>
      <c r="V87" s="71"/>
      <c r="W87" s="71"/>
      <c r="X87" s="71"/>
      <c r="Y87" s="71"/>
      <c r="Z87" s="71"/>
    </row>
    <row r="88" spans="1:26" s="447" customFormat="1" ht="18" customHeight="1">
      <c r="A88" s="71"/>
      <c r="B88" s="523" t="s">
        <v>204</v>
      </c>
      <c r="C88" s="486"/>
      <c r="D88" s="487"/>
      <c r="E88" s="488"/>
      <c r="F88" s="71"/>
      <c r="G88" s="71"/>
      <c r="H88" s="71"/>
      <c r="I88" s="71"/>
      <c r="J88" s="71"/>
      <c r="K88" s="71"/>
      <c r="L88" s="71"/>
      <c r="M88" s="71"/>
      <c r="N88" s="71"/>
      <c r="O88" s="71"/>
      <c r="P88" s="71"/>
      <c r="Q88" s="71"/>
      <c r="R88" s="71"/>
      <c r="S88" s="71"/>
      <c r="T88" s="71"/>
      <c r="U88" s="71"/>
      <c r="V88" s="71"/>
      <c r="W88" s="71"/>
      <c r="X88" s="71"/>
      <c r="Y88" s="71"/>
      <c r="Z88" s="71"/>
    </row>
    <row r="89" spans="1:26" s="447" customFormat="1" ht="18" customHeight="1">
      <c r="A89" s="71"/>
      <c r="B89" s="523" t="s">
        <v>205</v>
      </c>
      <c r="C89" s="486"/>
      <c r="D89" s="487"/>
      <c r="E89" s="489"/>
      <c r="F89" s="71"/>
      <c r="G89" s="71"/>
      <c r="H89" s="71"/>
      <c r="I89" s="71"/>
      <c r="J89" s="71"/>
      <c r="K89" s="71"/>
      <c r="L89" s="71"/>
      <c r="M89" s="71"/>
      <c r="N89" s="71"/>
      <c r="O89" s="71"/>
      <c r="P89" s="71"/>
      <c r="Q89" s="71"/>
      <c r="R89" s="71"/>
      <c r="S89" s="71"/>
      <c r="T89" s="71"/>
      <c r="U89" s="71"/>
      <c r="V89" s="71"/>
      <c r="W89" s="71"/>
      <c r="X89" s="71"/>
      <c r="Y89" s="71"/>
      <c r="Z89" s="71"/>
    </row>
    <row r="90" spans="1:26" s="447" customFormat="1" ht="18" customHeight="1">
      <c r="A90" s="71"/>
      <c r="B90" s="523" t="s">
        <v>206</v>
      </c>
      <c r="C90" s="486"/>
      <c r="D90" s="487"/>
      <c r="E90" s="488"/>
      <c r="F90" s="71"/>
      <c r="G90" s="71"/>
      <c r="H90" s="71"/>
      <c r="I90" s="71"/>
      <c r="J90" s="71"/>
      <c r="K90" s="71"/>
      <c r="L90" s="71"/>
      <c r="M90" s="71"/>
      <c r="N90" s="71"/>
      <c r="O90" s="71"/>
      <c r="P90" s="71"/>
      <c r="Q90" s="71"/>
      <c r="R90" s="71"/>
      <c r="S90" s="71"/>
      <c r="T90" s="71"/>
      <c r="U90" s="71"/>
      <c r="V90" s="71"/>
      <c r="W90" s="71"/>
      <c r="X90" s="71"/>
      <c r="Y90" s="71"/>
      <c r="Z90" s="71"/>
    </row>
    <row r="91" spans="1:26" s="447" customFormat="1" ht="18" customHeight="1">
      <c r="A91" s="71"/>
      <c r="B91" s="523" t="s">
        <v>207</v>
      </c>
      <c r="C91" s="486"/>
      <c r="D91" s="487"/>
      <c r="E91" s="490"/>
      <c r="F91" s="71"/>
      <c r="G91" s="71"/>
      <c r="H91" s="71"/>
      <c r="I91" s="71"/>
      <c r="J91" s="71"/>
      <c r="K91" s="71"/>
      <c r="L91" s="71"/>
      <c r="M91" s="71"/>
      <c r="N91" s="71"/>
      <c r="O91" s="71"/>
      <c r="P91" s="71"/>
      <c r="Q91" s="71"/>
      <c r="R91" s="71"/>
      <c r="S91" s="71"/>
      <c r="T91" s="71"/>
      <c r="U91" s="71"/>
      <c r="V91" s="71"/>
      <c r="W91" s="71"/>
      <c r="X91" s="71"/>
      <c r="Y91" s="71"/>
      <c r="Z91" s="71"/>
    </row>
    <row r="92" spans="1:26" s="447" customFormat="1" ht="18" customHeight="1">
      <c r="A92" s="71"/>
      <c r="B92" s="523" t="s">
        <v>208</v>
      </c>
      <c r="C92" s="486"/>
      <c r="D92" s="487"/>
      <c r="E92" s="489"/>
      <c r="F92" s="71"/>
      <c r="G92" s="71"/>
      <c r="H92" s="71"/>
      <c r="I92" s="71"/>
      <c r="J92" s="71"/>
      <c r="K92" s="71"/>
      <c r="L92" s="71"/>
      <c r="M92" s="71"/>
      <c r="N92" s="71"/>
      <c r="O92" s="71"/>
      <c r="P92" s="71"/>
      <c r="Q92" s="71"/>
      <c r="R92" s="71"/>
      <c r="S92" s="71"/>
      <c r="T92" s="71"/>
      <c r="U92" s="71"/>
      <c r="V92" s="71"/>
      <c r="W92" s="71"/>
      <c r="X92" s="71"/>
      <c r="Y92" s="71"/>
      <c r="Z92" s="71"/>
    </row>
    <row r="93" spans="1:26" s="447" customFormat="1" ht="18" customHeight="1">
      <c r="A93" s="71"/>
      <c r="B93" s="524" t="s">
        <v>308</v>
      </c>
      <c r="C93" s="491"/>
      <c r="D93" s="492"/>
      <c r="E93" s="493"/>
      <c r="F93" s="71"/>
      <c r="G93" s="71"/>
      <c r="H93" s="71"/>
      <c r="I93" s="71"/>
      <c r="J93" s="71"/>
      <c r="K93" s="71"/>
      <c r="L93" s="71"/>
      <c r="M93" s="71"/>
      <c r="N93" s="71"/>
      <c r="O93" s="71"/>
      <c r="P93" s="71"/>
      <c r="Q93" s="71"/>
      <c r="R93" s="71"/>
      <c r="S93" s="71"/>
      <c r="T93" s="71"/>
      <c r="U93" s="71"/>
      <c r="V93" s="71"/>
      <c r="W93" s="71"/>
      <c r="X93" s="71"/>
      <c r="Y93" s="71"/>
      <c r="Z93" s="71"/>
    </row>
    <row r="94" spans="2:5" s="72" customFormat="1" ht="12.75">
      <c r="B94" s="494"/>
      <c r="C94" s="441"/>
      <c r="D94" s="441"/>
      <c r="E94" s="417"/>
    </row>
    <row r="95" spans="2:7" s="71" customFormat="1" ht="34.5" customHeight="1">
      <c r="B95" s="1211" t="str">
        <f>CONCATENATE("Fråga 25: Antal SMS (i tusental) och MMS (i tusental) skickade under ",'Om detta formulär'!C6,"[",Fotnoter!A63,"]:")</f>
        <v>Fråga 25: Antal SMS (i tusental) och MMS (i tusental) skickade under 2010[57]:</v>
      </c>
      <c r="C95" s="1212"/>
      <c r="D95" s="1212"/>
      <c r="E95" s="1213"/>
      <c r="F95" s="462"/>
      <c r="G95" s="462"/>
    </row>
    <row r="96" spans="1:26" s="447" customFormat="1" ht="15.75" customHeight="1">
      <c r="A96" s="71"/>
      <c r="B96" s="396"/>
      <c r="C96" s="397" t="s">
        <v>31</v>
      </c>
      <c r="D96" s="397" t="s">
        <v>32</v>
      </c>
      <c r="E96" s="398" t="s">
        <v>33</v>
      </c>
      <c r="F96" s="71"/>
      <c r="G96" s="71"/>
      <c r="H96" s="71"/>
      <c r="I96" s="71"/>
      <c r="J96" s="71"/>
      <c r="K96" s="71"/>
      <c r="L96" s="71"/>
      <c r="M96" s="71"/>
      <c r="N96" s="71"/>
      <c r="O96" s="71"/>
      <c r="P96" s="71"/>
      <c r="Q96" s="71"/>
      <c r="R96" s="71"/>
      <c r="S96" s="71"/>
      <c r="T96" s="71"/>
      <c r="U96" s="71"/>
      <c r="V96" s="71"/>
      <c r="W96" s="71"/>
      <c r="X96" s="71"/>
      <c r="Y96" s="71"/>
      <c r="Z96" s="71"/>
    </row>
    <row r="97" spans="1:26" s="447" customFormat="1" ht="15.75" customHeight="1">
      <c r="A97" s="71"/>
      <c r="B97" s="495" t="str">
        <f>CONCATENATE("Antal SMS skickade från mobiltelefon [",Fotnoter!A64,"]:")</f>
        <v>Antal SMS skickade från mobiltelefon [58]:</v>
      </c>
      <c r="C97" s="444"/>
      <c r="D97" s="470"/>
      <c r="E97" s="471" t="str">
        <f>IF(SUM(C97:D97)=0," ",SUM(C97:D97))</f>
        <v> </v>
      </c>
      <c r="F97" s="71"/>
      <c r="G97" s="71"/>
      <c r="H97" s="71"/>
      <c r="I97" s="71"/>
      <c r="J97" s="71"/>
      <c r="K97" s="71"/>
      <c r="L97" s="71"/>
      <c r="M97" s="71"/>
      <c r="N97" s="71"/>
      <c r="O97" s="71"/>
      <c r="P97" s="71"/>
      <c r="Q97" s="71"/>
      <c r="R97" s="71"/>
      <c r="S97" s="71"/>
      <c r="T97" s="71"/>
      <c r="U97" s="71"/>
      <c r="V97" s="71"/>
      <c r="W97" s="71"/>
      <c r="X97" s="71"/>
      <c r="Y97" s="71"/>
      <c r="Z97" s="71"/>
    </row>
    <row r="98" spans="1:26" s="447" customFormat="1" ht="18" customHeight="1">
      <c r="A98" s="71"/>
      <c r="B98" s="525" t="str">
        <f>CONCATENATE("varav inom eget nät[",Fotnoter!A65,"]:")</f>
        <v>varav inom eget nät[59]:</v>
      </c>
      <c r="C98" s="496"/>
      <c r="D98" s="496"/>
      <c r="E98" s="471" t="str">
        <f>IF(SUM(C98:D98)=0," ",SUM(C98:D98))</f>
        <v> </v>
      </c>
      <c r="F98" s="71"/>
      <c r="G98" s="71"/>
      <c r="H98" s="71"/>
      <c r="I98" s="71"/>
      <c r="J98" s="71"/>
      <c r="K98" s="71"/>
      <c r="L98" s="71"/>
      <c r="M98" s="71"/>
      <c r="N98" s="71"/>
      <c r="O98" s="71"/>
      <c r="P98" s="71"/>
      <c r="Q98" s="71"/>
      <c r="R98" s="71"/>
      <c r="S98" s="71"/>
      <c r="T98" s="71"/>
      <c r="U98" s="71"/>
      <c r="V98" s="71"/>
      <c r="W98" s="71"/>
      <c r="X98" s="71"/>
      <c r="Y98" s="71"/>
      <c r="Z98" s="71"/>
    </row>
    <row r="99" spans="1:26" s="447" customFormat="1" ht="18" customHeight="1">
      <c r="A99" s="71"/>
      <c r="B99" s="497" t="str">
        <f>CONCATENATE("Antal SMS skickade från datorsystem [",Fotnoter!A66,"]:")</f>
        <v>Antal SMS skickade från datorsystem [60]:</v>
      </c>
      <c r="C99" s="498"/>
      <c r="D99" s="473"/>
      <c r="E99" s="965" t="str">
        <f>IF(SUM(C99:D99)=0," ",SUM(C99:D99))</f>
        <v> </v>
      </c>
      <c r="F99" s="71"/>
      <c r="G99" s="71"/>
      <c r="H99" s="71"/>
      <c r="I99" s="71"/>
      <c r="J99" s="71"/>
      <c r="K99" s="71"/>
      <c r="L99" s="71"/>
      <c r="M99" s="71"/>
      <c r="N99" s="71"/>
      <c r="O99" s="71"/>
      <c r="P99" s="71"/>
      <c r="Q99" s="71"/>
      <c r="R99" s="71"/>
      <c r="S99" s="71"/>
      <c r="T99" s="71"/>
      <c r="U99" s="71"/>
      <c r="V99" s="71"/>
      <c r="W99" s="71"/>
      <c r="X99" s="71"/>
      <c r="Y99" s="71"/>
      <c r="Z99" s="71"/>
    </row>
    <row r="100" spans="1:26" s="447" customFormat="1" ht="18" customHeight="1">
      <c r="A100" s="71"/>
      <c r="B100" s="499" t="s">
        <v>209</v>
      </c>
      <c r="C100" s="500"/>
      <c r="D100" s="501"/>
      <c r="E100" s="966" t="str">
        <f>IF(SUM(C100:D100)=0," ",SUM(C100:D100))</f>
        <v> </v>
      </c>
      <c r="F100" s="71"/>
      <c r="G100" s="71"/>
      <c r="H100" s="71"/>
      <c r="I100" s="71"/>
      <c r="J100" s="71"/>
      <c r="K100" s="71"/>
      <c r="L100" s="71"/>
      <c r="M100" s="71"/>
      <c r="N100" s="71"/>
      <c r="O100" s="71"/>
      <c r="P100" s="71"/>
      <c r="Q100" s="71"/>
      <c r="R100" s="71"/>
      <c r="S100" s="71"/>
      <c r="T100" s="71"/>
      <c r="U100" s="71"/>
      <c r="V100" s="71"/>
      <c r="W100" s="71"/>
      <c r="X100" s="71"/>
      <c r="Y100" s="71"/>
      <c r="Z100" s="71"/>
    </row>
    <row r="101" spans="1:26" s="447" customFormat="1" ht="16.5" customHeight="1">
      <c r="A101" s="71"/>
      <c r="B101" s="499" t="s">
        <v>23</v>
      </c>
      <c r="C101" s="502"/>
      <c r="D101" s="503"/>
      <c r="E101" s="965" t="str">
        <f>IF(SUM(C101:D101)=0," ",SUM(C101:D101))</f>
        <v> </v>
      </c>
      <c r="F101" s="71"/>
      <c r="G101" s="462"/>
      <c r="H101" s="71"/>
      <c r="I101" s="71"/>
      <c r="J101" s="71"/>
      <c r="K101" s="71"/>
      <c r="L101" s="71"/>
      <c r="M101" s="71"/>
      <c r="N101" s="71"/>
      <c r="O101" s="71"/>
      <c r="P101" s="71"/>
      <c r="Q101" s="71"/>
      <c r="R101" s="71"/>
      <c r="S101" s="71"/>
      <c r="T101" s="71"/>
      <c r="U101" s="71"/>
      <c r="V101" s="71"/>
      <c r="W101" s="71"/>
      <c r="X101" s="71"/>
      <c r="Y101" s="71"/>
      <c r="Z101" s="71"/>
    </row>
    <row r="102" spans="2:7" s="72" customFormat="1" ht="15">
      <c r="B102" s="504"/>
      <c r="C102" s="441"/>
      <c r="D102" s="441"/>
      <c r="E102" s="417"/>
      <c r="G102" s="84"/>
    </row>
    <row r="103" spans="1:26" s="447" customFormat="1" ht="31.5" customHeight="1">
      <c r="A103" s="71"/>
      <c r="B103" s="1211" t="str">
        <f>CONCATENATE("Fråga 26: Uthyrning av nätkapacitet för mobila samtals- och datatjänster till tjänstetillhandahållare[",Fotnoter!A67,"] (SP och MVNO) under ",'Om detta formulär'!C6,":")</f>
        <v>Fråga 26: Uthyrning av nätkapacitet för mobila samtals- och datatjänster till tjänstetillhandahållare[61] (SP och MVNO) under 2010:</v>
      </c>
      <c r="C103" s="1212"/>
      <c r="D103" s="1212"/>
      <c r="E103" s="1213"/>
      <c r="F103" s="71"/>
      <c r="G103" s="462"/>
      <c r="H103" s="71"/>
      <c r="I103" s="71"/>
      <c r="J103" s="71"/>
      <c r="K103" s="71"/>
      <c r="L103" s="71"/>
      <c r="M103" s="71"/>
      <c r="N103" s="71"/>
      <c r="O103" s="71"/>
      <c r="P103" s="71"/>
      <c r="Q103" s="71"/>
      <c r="R103" s="71"/>
      <c r="S103" s="71"/>
      <c r="T103" s="71"/>
      <c r="U103" s="71"/>
      <c r="V103" s="71"/>
      <c r="W103" s="71"/>
      <c r="X103" s="71"/>
      <c r="Y103" s="71"/>
      <c r="Z103" s="71"/>
    </row>
    <row r="104" spans="2:26" ht="15.75" customHeight="1">
      <c r="B104" s="396"/>
      <c r="C104" s="1214" t="s">
        <v>33</v>
      </c>
      <c r="D104" s="1215"/>
      <c r="E104" s="1216"/>
      <c r="K104" s="71"/>
      <c r="L104" s="71"/>
      <c r="M104" s="71"/>
      <c r="N104" s="71"/>
      <c r="O104" s="71"/>
      <c r="P104" s="71"/>
      <c r="Q104" s="71"/>
      <c r="R104" s="71"/>
      <c r="S104" s="71"/>
      <c r="T104" s="71"/>
      <c r="U104" s="71"/>
      <c r="V104" s="71"/>
      <c r="W104" s="71"/>
      <c r="X104" s="71"/>
      <c r="Y104" s="71"/>
      <c r="Z104" s="71"/>
    </row>
    <row r="105" spans="1:26" ht="17.25" customHeight="1">
      <c r="A105" s="72"/>
      <c r="B105" s="505" t="s">
        <v>134</v>
      </c>
      <c r="C105" s="1217"/>
      <c r="D105" s="1218"/>
      <c r="E105" s="1219"/>
      <c r="F105" s="506"/>
      <c r="K105" s="71"/>
      <c r="L105" s="71"/>
      <c r="M105" s="71"/>
      <c r="N105" s="71"/>
      <c r="O105" s="71"/>
      <c r="P105" s="71"/>
      <c r="Q105" s="71"/>
      <c r="R105" s="71"/>
      <c r="S105" s="71"/>
      <c r="T105" s="71"/>
      <c r="U105" s="71"/>
      <c r="V105" s="71"/>
      <c r="W105" s="71"/>
      <c r="X105" s="71"/>
      <c r="Y105" s="71"/>
      <c r="Z105" s="71"/>
    </row>
    <row r="106" spans="1:26" ht="18" customHeight="1">
      <c r="A106" s="72"/>
      <c r="B106" s="448" t="s">
        <v>37</v>
      </c>
      <c r="C106" s="1220"/>
      <c r="D106" s="1221"/>
      <c r="E106" s="1222"/>
      <c r="K106" s="71"/>
      <c r="L106" s="71"/>
      <c r="M106" s="71"/>
      <c r="N106" s="71"/>
      <c r="O106" s="71"/>
      <c r="P106" s="71"/>
      <c r="Q106" s="71"/>
      <c r="R106" s="71"/>
      <c r="S106" s="71"/>
      <c r="T106" s="71"/>
      <c r="U106" s="71"/>
      <c r="V106" s="71"/>
      <c r="W106" s="71"/>
      <c r="X106" s="71"/>
      <c r="Y106" s="71"/>
      <c r="Z106" s="71"/>
    </row>
    <row r="107" spans="1:26" ht="18" customHeight="1">
      <c r="A107" s="72"/>
      <c r="B107" s="507" t="s">
        <v>295</v>
      </c>
      <c r="C107" s="1223"/>
      <c r="D107" s="1224"/>
      <c r="E107" s="1225"/>
      <c r="K107" s="71"/>
      <c r="L107" s="71"/>
      <c r="M107" s="71"/>
      <c r="N107" s="71"/>
      <c r="O107" s="71"/>
      <c r="P107" s="71"/>
      <c r="Q107" s="71"/>
      <c r="R107" s="71"/>
      <c r="S107" s="71"/>
      <c r="T107" s="71"/>
      <c r="U107" s="71"/>
      <c r="V107" s="71"/>
      <c r="W107" s="71"/>
      <c r="X107" s="71"/>
      <c r="Y107" s="71"/>
      <c r="Z107" s="71"/>
    </row>
    <row r="108" spans="1:26" ht="27.75" customHeight="1">
      <c r="A108" s="72"/>
      <c r="B108" s="507" t="str">
        <f>CONCATENATE("Intäkter från uthyrning av nätkapacitet[",Fotnoter!A68,"] för mobila samtals- och data tjänster (tusentals kronor):")</f>
        <v>Intäkter från uthyrning av nätkapacitet[62] för mobila samtals- och data tjänster (tusentals kronor):</v>
      </c>
      <c r="C108" s="1256"/>
      <c r="D108" s="1257"/>
      <c r="E108" s="1258"/>
      <c r="K108" s="71"/>
      <c r="L108" s="71"/>
      <c r="M108" s="71"/>
      <c r="N108" s="71"/>
      <c r="O108" s="71"/>
      <c r="P108" s="71"/>
      <c r="Q108" s="71"/>
      <c r="R108" s="71"/>
      <c r="S108" s="71"/>
      <c r="T108" s="71"/>
      <c r="U108" s="71"/>
      <c r="V108" s="71"/>
      <c r="W108" s="71"/>
      <c r="X108" s="71"/>
      <c r="Y108" s="71"/>
      <c r="Z108" s="71"/>
    </row>
    <row r="109" spans="1:26" ht="18" customHeight="1">
      <c r="A109" s="72"/>
      <c r="B109" s="508" t="str">
        <f>CONCATENATE("Intäkter från terminering [",Fotnoter!A69,"] av inkommande [",Fotnoter!A70,"] samtalstrafik:")</f>
        <v>Intäkter från terminering [63] av inkommande [64] samtalstrafik:</v>
      </c>
      <c r="C109" s="1259"/>
      <c r="D109" s="1260"/>
      <c r="E109" s="1261"/>
      <c r="K109" s="71"/>
      <c r="L109" s="71"/>
      <c r="M109" s="71"/>
      <c r="N109" s="71"/>
      <c r="O109" s="71"/>
      <c r="P109" s="71"/>
      <c r="Q109" s="71"/>
      <c r="R109" s="71"/>
      <c r="S109" s="71"/>
      <c r="T109" s="71"/>
      <c r="U109" s="71"/>
      <c r="V109" s="71"/>
      <c r="W109" s="71"/>
      <c r="X109" s="71"/>
      <c r="Y109" s="71"/>
      <c r="Z109" s="71"/>
    </row>
    <row r="110" spans="1:26" ht="24.75" customHeight="1">
      <c r="A110" s="72"/>
      <c r="B110" s="509" t="str">
        <f>CONCATENATE("Antal trafikminuter från terminering [",Fotnoter!A69,"] av inkommande [",Fotnoter!A70,"] trafik:")</f>
        <v>Antal trafikminuter från terminering [63] av inkommande [64] trafik:</v>
      </c>
      <c r="C110" s="1253"/>
      <c r="D110" s="1254"/>
      <c r="E110" s="1255"/>
      <c r="K110" s="71"/>
      <c r="L110" s="71"/>
      <c r="M110" s="71"/>
      <c r="N110" s="71"/>
      <c r="O110" s="71"/>
      <c r="P110" s="71"/>
      <c r="Q110" s="71"/>
      <c r="R110" s="71"/>
      <c r="S110" s="71"/>
      <c r="T110" s="71"/>
      <c r="U110" s="71"/>
      <c r="V110" s="71"/>
      <c r="W110" s="71"/>
      <c r="X110" s="71"/>
      <c r="Y110" s="71"/>
      <c r="Z110" s="71"/>
    </row>
    <row r="111" spans="1:26" ht="32.25" customHeight="1">
      <c r="A111" s="72"/>
      <c r="B111" s="1211" t="str">
        <f>CONCATENATE("Fråga 27:  Vilka tjänstetillhandahållare[",Fotnoter!A67,"] (SP och MVNO) har hyrt nätkapacitet för mobila samtals- och datatjänster till slutkund under ",'Om detta formulär'!C6,"?")</f>
        <v>Fråga 27:  Vilka tjänstetillhandahållare[61] (SP och MVNO) har hyrt nätkapacitet för mobila samtals- och datatjänster till slutkund under 2010?</v>
      </c>
      <c r="C111" s="1212"/>
      <c r="D111" s="1212"/>
      <c r="E111" s="1213"/>
      <c r="K111" s="71"/>
      <c r="L111" s="71"/>
      <c r="M111" s="71"/>
      <c r="N111" s="71"/>
      <c r="O111" s="71"/>
      <c r="P111" s="71"/>
      <c r="Q111" s="71"/>
      <c r="R111" s="71"/>
      <c r="S111" s="71"/>
      <c r="T111" s="71"/>
      <c r="U111" s="71"/>
      <c r="V111" s="71"/>
      <c r="W111" s="71"/>
      <c r="X111" s="71"/>
      <c r="Y111" s="71"/>
      <c r="Z111" s="71"/>
    </row>
    <row r="112" spans="1:26" ht="4.5" customHeight="1">
      <c r="A112" s="72"/>
      <c r="B112" s="510"/>
      <c r="C112" s="511"/>
      <c r="D112" s="511"/>
      <c r="E112" s="512"/>
      <c r="K112" s="71"/>
      <c r="L112" s="71"/>
      <c r="M112" s="71"/>
      <c r="N112" s="71"/>
      <c r="O112" s="71"/>
      <c r="P112" s="71"/>
      <c r="Q112" s="71"/>
      <c r="R112" s="71"/>
      <c r="S112" s="71"/>
      <c r="T112" s="71"/>
      <c r="U112" s="71"/>
      <c r="V112" s="71"/>
      <c r="W112" s="71"/>
      <c r="X112" s="71"/>
      <c r="Y112" s="71"/>
      <c r="Z112" s="71"/>
    </row>
    <row r="113" spans="1:26" ht="13.5" customHeight="1">
      <c r="A113" s="72"/>
      <c r="B113" s="1229" t="s">
        <v>20</v>
      </c>
      <c r="C113" s="1230"/>
      <c r="D113" s="1230"/>
      <c r="E113" s="1231"/>
      <c r="K113" s="71"/>
      <c r="L113" s="71"/>
      <c r="M113" s="71"/>
      <c r="N113" s="71"/>
      <c r="O113" s="71"/>
      <c r="P113" s="71"/>
      <c r="Q113" s="71"/>
      <c r="R113" s="71"/>
      <c r="S113" s="71"/>
      <c r="T113" s="71"/>
      <c r="U113" s="71"/>
      <c r="V113" s="71"/>
      <c r="W113" s="71"/>
      <c r="X113" s="71"/>
      <c r="Y113" s="71"/>
      <c r="Z113" s="71"/>
    </row>
    <row r="114" spans="1:26" ht="4.5" customHeight="1">
      <c r="A114" s="72"/>
      <c r="B114" s="513"/>
      <c r="C114" s="514"/>
      <c r="D114" s="514"/>
      <c r="E114" s="515"/>
      <c r="K114" s="71"/>
      <c r="L114" s="71"/>
      <c r="M114" s="71"/>
      <c r="N114" s="71"/>
      <c r="O114" s="71"/>
      <c r="P114" s="71"/>
      <c r="Q114" s="71"/>
      <c r="R114" s="71"/>
      <c r="S114" s="71"/>
      <c r="T114" s="71"/>
      <c r="U114" s="71"/>
      <c r="V114" s="71"/>
      <c r="W114" s="71"/>
      <c r="X114" s="71"/>
      <c r="Y114" s="71"/>
      <c r="Z114" s="71"/>
    </row>
    <row r="115" spans="1:26" ht="18" customHeight="1">
      <c r="A115" s="72"/>
      <c r="B115" s="1232">
        <v>1</v>
      </c>
      <c r="C115" s="1233"/>
      <c r="D115" s="1233"/>
      <c r="E115" s="1234"/>
      <c r="K115" s="71"/>
      <c r="L115" s="71"/>
      <c r="M115" s="71"/>
      <c r="N115" s="71"/>
      <c r="O115" s="71"/>
      <c r="P115" s="71"/>
      <c r="Q115" s="71"/>
      <c r="R115" s="71"/>
      <c r="S115" s="71"/>
      <c r="T115" s="71"/>
      <c r="U115" s="71"/>
      <c r="V115" s="71"/>
      <c r="W115" s="71"/>
      <c r="X115" s="71"/>
      <c r="Y115" s="71"/>
      <c r="Z115" s="71"/>
    </row>
    <row r="116" spans="1:26" ht="18" customHeight="1">
      <c r="A116" s="72"/>
      <c r="B116" s="1202">
        <v>2</v>
      </c>
      <c r="C116" s="1203"/>
      <c r="D116" s="1203"/>
      <c r="E116" s="1204"/>
      <c r="K116" s="71"/>
      <c r="L116" s="71"/>
      <c r="M116" s="71"/>
      <c r="N116" s="71"/>
      <c r="O116" s="71"/>
      <c r="P116" s="71"/>
      <c r="Q116" s="71"/>
      <c r="R116" s="71"/>
      <c r="S116" s="71"/>
      <c r="T116" s="71"/>
      <c r="U116" s="71"/>
      <c r="V116" s="71"/>
      <c r="W116" s="71"/>
      <c r="X116" s="71"/>
      <c r="Y116" s="71"/>
      <c r="Z116" s="71"/>
    </row>
    <row r="117" spans="1:26" ht="18" customHeight="1">
      <c r="A117" s="72"/>
      <c r="B117" s="1205">
        <v>3</v>
      </c>
      <c r="C117" s="1206"/>
      <c r="D117" s="1206"/>
      <c r="E117" s="1207"/>
      <c r="K117" s="71"/>
      <c r="L117" s="71"/>
      <c r="M117" s="71"/>
      <c r="N117" s="71"/>
      <c r="O117" s="71"/>
      <c r="P117" s="71"/>
      <c r="Q117" s="71"/>
      <c r="R117" s="71"/>
      <c r="S117" s="71"/>
      <c r="T117" s="71"/>
      <c r="U117" s="71"/>
      <c r="V117" s="71"/>
      <c r="W117" s="71"/>
      <c r="X117" s="71"/>
      <c r="Y117" s="71"/>
      <c r="Z117" s="71"/>
    </row>
    <row r="118" spans="1:26" ht="18" customHeight="1">
      <c r="A118" s="72"/>
      <c r="B118" s="1205">
        <v>4</v>
      </c>
      <c r="C118" s="1206"/>
      <c r="D118" s="1206"/>
      <c r="E118" s="1207"/>
      <c r="K118" s="71"/>
      <c r="L118" s="71"/>
      <c r="M118" s="71"/>
      <c r="N118" s="71"/>
      <c r="O118" s="71"/>
      <c r="P118" s="71"/>
      <c r="Q118" s="71"/>
      <c r="R118" s="71"/>
      <c r="S118" s="71"/>
      <c r="T118" s="71"/>
      <c r="U118" s="71"/>
      <c r="V118" s="71"/>
      <c r="W118" s="71"/>
      <c r="X118" s="71"/>
      <c r="Y118" s="71"/>
      <c r="Z118" s="71"/>
    </row>
    <row r="119" spans="1:26" ht="18" customHeight="1">
      <c r="A119" s="72"/>
      <c r="B119" s="1208">
        <v>5</v>
      </c>
      <c r="C119" s="1209"/>
      <c r="D119" s="1209"/>
      <c r="E119" s="1210"/>
      <c r="K119" s="71"/>
      <c r="L119" s="71"/>
      <c r="M119" s="71"/>
      <c r="N119" s="71"/>
      <c r="O119" s="71"/>
      <c r="P119" s="71"/>
      <c r="Q119" s="71"/>
      <c r="R119" s="71"/>
      <c r="S119" s="71"/>
      <c r="T119" s="71"/>
      <c r="U119" s="71"/>
      <c r="V119" s="71"/>
      <c r="W119" s="71"/>
      <c r="X119" s="71"/>
      <c r="Y119" s="71"/>
      <c r="Z119" s="71"/>
    </row>
    <row r="120" spans="1:26" ht="18" customHeight="1">
      <c r="A120" s="72"/>
      <c r="B120" s="1202">
        <v>6</v>
      </c>
      <c r="C120" s="1203"/>
      <c r="D120" s="1203"/>
      <c r="E120" s="1204"/>
      <c r="K120" s="71"/>
      <c r="L120" s="71"/>
      <c r="M120" s="71"/>
      <c r="N120" s="71"/>
      <c r="O120" s="71"/>
      <c r="P120" s="71"/>
      <c r="Q120" s="71"/>
      <c r="R120" s="71"/>
      <c r="S120" s="71"/>
      <c r="T120" s="71"/>
      <c r="U120" s="71"/>
      <c r="V120" s="71"/>
      <c r="W120" s="71"/>
      <c r="X120" s="71"/>
      <c r="Y120" s="71"/>
      <c r="Z120" s="71"/>
    </row>
    <row r="121" spans="1:26" ht="18" customHeight="1">
      <c r="A121" s="72"/>
      <c r="B121" s="1205">
        <v>7</v>
      </c>
      <c r="C121" s="1206"/>
      <c r="D121" s="1206"/>
      <c r="E121" s="1207"/>
      <c r="K121" s="71"/>
      <c r="L121" s="71"/>
      <c r="M121" s="71"/>
      <c r="N121" s="71"/>
      <c r="O121" s="71"/>
      <c r="P121" s="71"/>
      <c r="Q121" s="71"/>
      <c r="R121" s="71"/>
      <c r="S121" s="71"/>
      <c r="T121" s="71"/>
      <c r="U121" s="71"/>
      <c r="V121" s="71"/>
      <c r="W121" s="71"/>
      <c r="X121" s="71"/>
      <c r="Y121" s="71"/>
      <c r="Z121" s="71"/>
    </row>
    <row r="122" spans="1:26" ht="18" customHeight="1">
      <c r="A122" s="72"/>
      <c r="B122" s="1208">
        <v>8</v>
      </c>
      <c r="C122" s="1209"/>
      <c r="D122" s="1209"/>
      <c r="E122" s="1210"/>
      <c r="K122" s="71"/>
      <c r="L122" s="71"/>
      <c r="M122" s="71"/>
      <c r="N122" s="71"/>
      <c r="O122" s="71"/>
      <c r="P122" s="71"/>
      <c r="Q122" s="71"/>
      <c r="R122" s="71"/>
      <c r="S122" s="71"/>
      <c r="T122" s="71"/>
      <c r="U122" s="71"/>
      <c r="V122" s="71"/>
      <c r="W122" s="71"/>
      <c r="X122" s="71"/>
      <c r="Y122" s="71"/>
      <c r="Z122" s="71"/>
    </row>
    <row r="123" spans="1:26" ht="18" customHeight="1">
      <c r="A123" s="72"/>
      <c r="B123" s="1202">
        <v>9</v>
      </c>
      <c r="C123" s="1203"/>
      <c r="D123" s="1203"/>
      <c r="E123" s="1204"/>
      <c r="K123" s="71"/>
      <c r="L123" s="71"/>
      <c r="M123" s="71"/>
      <c r="N123" s="71"/>
      <c r="O123" s="71"/>
      <c r="P123" s="71"/>
      <c r="Q123" s="71"/>
      <c r="R123" s="71"/>
      <c r="S123" s="71"/>
      <c r="T123" s="71"/>
      <c r="U123" s="71"/>
      <c r="V123" s="71"/>
      <c r="W123" s="71"/>
      <c r="X123" s="71"/>
      <c r="Y123" s="71"/>
      <c r="Z123" s="71"/>
    </row>
    <row r="124" spans="1:26" ht="18" customHeight="1">
      <c r="A124" s="72"/>
      <c r="B124" s="1226">
        <v>10</v>
      </c>
      <c r="C124" s="1227"/>
      <c r="D124" s="1227"/>
      <c r="E124" s="1228"/>
      <c r="K124" s="71"/>
      <c r="L124" s="71"/>
      <c r="M124" s="71"/>
      <c r="N124" s="71"/>
      <c r="O124" s="71"/>
      <c r="P124" s="71"/>
      <c r="Q124" s="71"/>
      <c r="R124" s="71"/>
      <c r="S124" s="71"/>
      <c r="T124" s="71"/>
      <c r="U124" s="71"/>
      <c r="V124" s="71"/>
      <c r="W124" s="71"/>
      <c r="X124" s="71"/>
      <c r="Y124" s="71"/>
      <c r="Z124" s="71"/>
    </row>
    <row r="125" spans="1:26" ht="32.25" customHeight="1">
      <c r="A125" s="72"/>
      <c r="B125" s="447"/>
      <c r="C125" s="799"/>
      <c r="D125" s="799"/>
      <c r="E125" s="799"/>
      <c r="K125" s="71"/>
      <c r="L125" s="71"/>
      <c r="M125" s="71"/>
      <c r="N125" s="71"/>
      <c r="O125" s="71"/>
      <c r="P125" s="71"/>
      <c r="Q125" s="71"/>
      <c r="R125" s="71"/>
      <c r="S125" s="71"/>
      <c r="T125" s="71"/>
      <c r="U125" s="71"/>
      <c r="V125" s="71"/>
      <c r="W125" s="71"/>
      <c r="X125" s="71"/>
      <c r="Y125" s="71"/>
      <c r="Z125" s="71"/>
    </row>
    <row r="126" spans="1:26" ht="32.25" customHeight="1">
      <c r="A126" s="72"/>
      <c r="B126" s="1242"/>
      <c r="C126" s="1243"/>
      <c r="D126" s="1243"/>
      <c r="E126" s="1243"/>
      <c r="K126" s="71"/>
      <c r="L126" s="71"/>
      <c r="M126" s="71"/>
      <c r="N126" s="71"/>
      <c r="O126" s="71"/>
      <c r="P126" s="71"/>
      <c r="Q126" s="71"/>
      <c r="R126" s="71"/>
      <c r="S126" s="71"/>
      <c r="T126" s="71"/>
      <c r="U126" s="71"/>
      <c r="V126" s="71"/>
      <c r="W126" s="71"/>
      <c r="X126" s="71"/>
      <c r="Y126" s="71"/>
      <c r="Z126" s="71"/>
    </row>
    <row r="127" spans="1:26" ht="12.75">
      <c r="A127" s="72"/>
      <c r="B127" s="447"/>
      <c r="C127" s="799"/>
      <c r="D127" s="799"/>
      <c r="E127" s="799"/>
      <c r="K127" s="71"/>
      <c r="L127" s="71"/>
      <c r="M127" s="71"/>
      <c r="N127" s="71"/>
      <c r="O127" s="71"/>
      <c r="P127" s="71"/>
      <c r="Q127" s="71"/>
      <c r="R127" s="71"/>
      <c r="S127" s="71"/>
      <c r="T127" s="71"/>
      <c r="U127" s="71"/>
      <c r="V127" s="71"/>
      <c r="W127" s="71"/>
      <c r="X127" s="71"/>
      <c r="Y127" s="71"/>
      <c r="Z127" s="71"/>
    </row>
    <row r="128" spans="1:26" ht="12.75">
      <c r="A128" s="72"/>
      <c r="B128" s="447"/>
      <c r="C128" s="799"/>
      <c r="D128" s="799"/>
      <c r="E128" s="799"/>
      <c r="K128" s="71"/>
      <c r="L128" s="71"/>
      <c r="M128" s="71"/>
      <c r="N128" s="71"/>
      <c r="O128" s="71"/>
      <c r="P128" s="71"/>
      <c r="Q128" s="71"/>
      <c r="R128" s="71"/>
      <c r="S128" s="71"/>
      <c r="T128" s="71"/>
      <c r="U128" s="71"/>
      <c r="V128" s="71"/>
      <c r="W128" s="71"/>
      <c r="X128" s="71"/>
      <c r="Y128" s="71"/>
      <c r="Z128" s="71"/>
    </row>
    <row r="129" spans="1:26" ht="12.75">
      <c r="A129" s="72"/>
      <c r="K129" s="71"/>
      <c r="L129" s="71"/>
      <c r="M129" s="71"/>
      <c r="N129" s="71"/>
      <c r="O129" s="71"/>
      <c r="P129" s="71"/>
      <c r="Q129" s="71"/>
      <c r="R129" s="71"/>
      <c r="S129" s="71"/>
      <c r="T129" s="71"/>
      <c r="U129" s="71"/>
      <c r="V129" s="71"/>
      <c r="W129" s="71"/>
      <c r="X129" s="71"/>
      <c r="Y129" s="71"/>
      <c r="Z129" s="71"/>
    </row>
    <row r="130" spans="1:26" ht="12.75">
      <c r="A130" s="72"/>
      <c r="K130" s="71"/>
      <c r="L130" s="71"/>
      <c r="M130" s="71"/>
      <c r="N130" s="71"/>
      <c r="O130" s="71"/>
      <c r="P130" s="71"/>
      <c r="Q130" s="71"/>
      <c r="R130" s="71"/>
      <c r="S130" s="71"/>
      <c r="T130" s="71"/>
      <c r="U130" s="71"/>
      <c r="V130" s="71"/>
      <c r="W130" s="71"/>
      <c r="X130" s="71"/>
      <c r="Y130" s="71"/>
      <c r="Z130" s="71"/>
    </row>
    <row r="131" spans="1:26" ht="12.75">
      <c r="A131" s="72"/>
      <c r="K131" s="71"/>
      <c r="L131" s="71"/>
      <c r="M131" s="71"/>
      <c r="N131" s="71"/>
      <c r="O131" s="71"/>
      <c r="P131" s="71"/>
      <c r="Q131" s="71"/>
      <c r="R131" s="71"/>
      <c r="S131" s="71"/>
      <c r="T131" s="71"/>
      <c r="U131" s="71"/>
      <c r="V131" s="71"/>
      <c r="W131" s="71"/>
      <c r="X131" s="71"/>
      <c r="Y131" s="71"/>
      <c r="Z131" s="71"/>
    </row>
    <row r="132" spans="1:26" ht="12.75">
      <c r="A132" s="72"/>
      <c r="K132" s="71"/>
      <c r="L132" s="71"/>
      <c r="M132" s="71"/>
      <c r="N132" s="71"/>
      <c r="O132" s="71"/>
      <c r="P132" s="71"/>
      <c r="Q132" s="71"/>
      <c r="R132" s="71"/>
      <c r="S132" s="71"/>
      <c r="T132" s="71"/>
      <c r="U132" s="71"/>
      <c r="V132" s="71"/>
      <c r="W132" s="71"/>
      <c r="X132" s="71"/>
      <c r="Y132" s="71"/>
      <c r="Z132" s="71"/>
    </row>
  </sheetData>
  <sheetProtection/>
  <mergeCells count="41">
    <mergeCell ref="B73:E73"/>
    <mergeCell ref="B84:E84"/>
    <mergeCell ref="B53:E53"/>
    <mergeCell ref="B63:E63"/>
    <mergeCell ref="B119:E119"/>
    <mergeCell ref="C110:E110"/>
    <mergeCell ref="C108:E108"/>
    <mergeCell ref="C109:E109"/>
    <mergeCell ref="B126:E126"/>
    <mergeCell ref="B29:E29"/>
    <mergeCell ref="C30:E30"/>
    <mergeCell ref="C31:E31"/>
    <mergeCell ref="C32:E32"/>
    <mergeCell ref="C48:E48"/>
    <mergeCell ref="C49:E49"/>
    <mergeCell ref="C50:E50"/>
    <mergeCell ref="B95:E95"/>
    <mergeCell ref="B103:E103"/>
    <mergeCell ref="D1:E1"/>
    <mergeCell ref="B3:E3"/>
    <mergeCell ref="B4:E4"/>
    <mergeCell ref="B5:E5"/>
    <mergeCell ref="B47:E47"/>
    <mergeCell ref="B35:E35"/>
    <mergeCell ref="C33:E33"/>
    <mergeCell ref="B124:E124"/>
    <mergeCell ref="B113:E113"/>
    <mergeCell ref="B115:E115"/>
    <mergeCell ref="B116:E116"/>
    <mergeCell ref="B117:E117"/>
    <mergeCell ref="B118:E118"/>
    <mergeCell ref="C51:E51"/>
    <mergeCell ref="B120:E120"/>
    <mergeCell ref="B121:E121"/>
    <mergeCell ref="B122:E122"/>
    <mergeCell ref="B123:E123"/>
    <mergeCell ref="B111:E111"/>
    <mergeCell ref="C104:E104"/>
    <mergeCell ref="C105:E105"/>
    <mergeCell ref="C106:E106"/>
    <mergeCell ref="C107:E107"/>
  </mergeCells>
  <printOptions/>
  <pageMargins left="0.7874015748031497" right="0.7874015748031497" top="0.3937007874015748" bottom="0.35433070866141736" header="0.4330708661417323" footer="0.2362204724409449"/>
  <pageSetup fitToHeight="0" fitToWidth="1" horizontalDpi="600" verticalDpi="600" orientation="portrait" paperSize="9" r:id="rId2"/>
  <headerFooter alignWithMargins="0">
    <oddFooter>&amp;CSida &amp;P(&amp;N)</oddFooter>
  </headerFooter>
  <rowBreaks count="2" manualBreakCount="2">
    <brk id="33" min="1" max="4" man="1"/>
    <brk id="110" max="255" man="1"/>
  </rowBreaks>
  <drawing r:id="rId1"/>
</worksheet>
</file>

<file path=xl/worksheets/sheet8.xml><?xml version="1.0" encoding="utf-8"?>
<worksheet xmlns="http://schemas.openxmlformats.org/spreadsheetml/2006/main" xmlns:r="http://schemas.openxmlformats.org/officeDocument/2006/relationships">
  <sheetPr codeName="Blad5">
    <pageSetUpPr fitToPage="1"/>
  </sheetPr>
  <dimension ref="A1:P144"/>
  <sheetViews>
    <sheetView showGridLines="0" zoomScaleSheetLayoutView="75" zoomScalePageLayoutView="0" workbookViewId="0" topLeftCell="A1">
      <selection activeCell="G57" sqref="G57"/>
    </sheetView>
  </sheetViews>
  <sheetFormatPr defaultColWidth="9.140625" defaultRowHeight="12.75"/>
  <cols>
    <col min="1" max="1" width="21.421875" style="71" customWidth="1"/>
    <col min="2" max="2" width="54.7109375" style="71" customWidth="1"/>
    <col min="3" max="3" width="10.7109375" style="581" customWidth="1"/>
    <col min="4" max="4" width="10.57421875" style="581" customWidth="1"/>
    <col min="5" max="5" width="10.7109375" style="581" customWidth="1"/>
    <col min="6" max="6" width="6.28125" style="394" customWidth="1"/>
    <col min="7" max="7" width="17.140625" style="71" customWidth="1"/>
    <col min="8" max="8" width="9.140625" style="71" customWidth="1"/>
    <col min="9" max="9" width="8.57421875" style="71" customWidth="1"/>
    <col min="10" max="10" width="7.140625" style="395" customWidth="1"/>
    <col min="11" max="16384" width="9.140625" style="395" customWidth="1"/>
  </cols>
  <sheetData>
    <row r="1" spans="2:6" s="72" customFormat="1" ht="22.5" customHeight="1">
      <c r="B1" s="388"/>
      <c r="C1" s="526"/>
      <c r="D1" s="1268"/>
      <c r="E1" s="1268"/>
      <c r="F1" s="85"/>
    </row>
    <row r="2" spans="2:6" s="72" customFormat="1" ht="17.25" customHeight="1" thickBot="1">
      <c r="B2" s="390"/>
      <c r="C2" s="527"/>
      <c r="D2" s="528" t="s">
        <v>43</v>
      </c>
      <c r="E2" s="526"/>
      <c r="F2" s="85"/>
    </row>
    <row r="3" spans="2:6" s="72" customFormat="1" ht="29.25" customHeight="1" thickBot="1">
      <c r="B3" s="1269"/>
      <c r="C3" s="1270"/>
      <c r="D3" s="1270"/>
      <c r="E3" s="1271"/>
      <c r="F3" s="85"/>
    </row>
    <row r="4" spans="1:14" s="72" customFormat="1" ht="17.25" customHeight="1" thickBot="1">
      <c r="A4" s="392"/>
      <c r="B4" s="1239" t="s">
        <v>4</v>
      </c>
      <c r="C4" s="1239"/>
      <c r="D4" s="1239"/>
      <c r="E4" s="1239"/>
      <c r="F4" s="393"/>
      <c r="G4" s="392"/>
      <c r="H4" s="392"/>
      <c r="I4" s="392"/>
      <c r="J4" s="392"/>
      <c r="K4" s="392"/>
      <c r="L4" s="392"/>
      <c r="M4" s="392"/>
      <c r="N4" s="392"/>
    </row>
    <row r="5" spans="2:16" ht="23.25" customHeight="1">
      <c r="B5" s="1211" t="str">
        <f>CONCATENATE("Fråga 28: Terminering av inkommande trafik till eget mobilnät under ",'Om detta formulär'!C6,":")</f>
        <v>Fråga 28: Terminering av inkommande trafik till eget mobilnät under 2010:</v>
      </c>
      <c r="C5" s="1212"/>
      <c r="D5" s="1212"/>
      <c r="E5" s="1213"/>
      <c r="J5" s="71"/>
      <c r="K5" s="71"/>
      <c r="L5" s="71"/>
      <c r="M5" s="71"/>
      <c r="N5" s="71"/>
      <c r="O5" s="71"/>
      <c r="P5" s="71"/>
    </row>
    <row r="6" spans="2:16" ht="12.75">
      <c r="B6" s="529"/>
      <c r="C6" s="530"/>
      <c r="D6" s="531"/>
      <c r="E6" s="532" t="s">
        <v>55</v>
      </c>
      <c r="J6" s="71"/>
      <c r="K6" s="71"/>
      <c r="L6" s="71"/>
      <c r="M6" s="71"/>
      <c r="N6" s="71"/>
      <c r="O6" s="71"/>
      <c r="P6" s="71"/>
    </row>
    <row r="7" spans="2:16" ht="15.75">
      <c r="B7" s="1272" t="s">
        <v>19</v>
      </c>
      <c r="C7" s="1273"/>
      <c r="D7" s="1273"/>
      <c r="E7" s="533"/>
      <c r="J7" s="71"/>
      <c r="K7" s="71"/>
      <c r="L7" s="71"/>
      <c r="M7" s="71"/>
      <c r="N7" s="71"/>
      <c r="O7" s="71"/>
      <c r="P7" s="71"/>
    </row>
    <row r="8" spans="2:6" s="72" customFormat="1" ht="15.75">
      <c r="B8" s="420"/>
      <c r="C8" s="534"/>
      <c r="D8" s="534"/>
      <c r="E8" s="535"/>
      <c r="F8" s="85"/>
    </row>
    <row r="9" spans="2:16" ht="36.75" customHeight="1">
      <c r="B9" s="1211" t="str">
        <f>CONCATENATE("Fråga 29: Samtrafikintäkter[",Fotnoter!A71,"] (tusentals kronor) i mobilnät inkl. koncerninterna intäkter under ",'Om detta formulär'!C6,":")</f>
        <v>Fråga 29: Samtrafikintäkter[65] (tusentals kronor) i mobilnät inkl. koncerninterna intäkter under 2010:</v>
      </c>
      <c r="C9" s="1212"/>
      <c r="D9" s="1212"/>
      <c r="E9" s="1213"/>
      <c r="J9" s="71"/>
      <c r="K9" s="71"/>
      <c r="L9" s="71"/>
      <c r="M9" s="71"/>
      <c r="N9" s="71"/>
      <c r="O9" s="71"/>
      <c r="P9" s="71"/>
    </row>
    <row r="10" spans="2:16" ht="24.75" customHeight="1">
      <c r="B10" s="536"/>
      <c r="C10" s="537" t="s">
        <v>49</v>
      </c>
      <c r="D10" s="537" t="s">
        <v>50</v>
      </c>
      <c r="E10" s="538" t="s">
        <v>33</v>
      </c>
      <c r="J10" s="71"/>
      <c r="K10" s="71"/>
      <c r="L10" s="71"/>
      <c r="M10" s="71"/>
      <c r="N10" s="71"/>
      <c r="O10" s="71"/>
      <c r="P10" s="71"/>
    </row>
    <row r="11" spans="2:16" ht="4.5" customHeight="1">
      <c r="B11" s="396"/>
      <c r="C11" s="539"/>
      <c r="D11" s="539"/>
      <c r="E11" s="540"/>
      <c r="J11" s="71"/>
      <c r="K11" s="71"/>
      <c r="L11" s="71"/>
      <c r="M11" s="71"/>
      <c r="N11" s="71"/>
      <c r="O11" s="71"/>
      <c r="P11" s="71"/>
    </row>
    <row r="12" spans="2:16" ht="16.5" customHeight="1">
      <c r="B12" s="505" t="str">
        <f>CONCATENATE("Terminering av inkom.[",Fotnoter!A72,"] trafik från nationella operatörers nät:")</f>
        <v>Terminering av inkom.[66] trafik från nationella operatörers nät:</v>
      </c>
      <c r="C12" s="475"/>
      <c r="D12" s="470"/>
      <c r="E12" s="410" t="str">
        <f>IF(SUM(C12:D12)=0," ",SUM(C12:D12))</f>
        <v> </v>
      </c>
      <c r="J12" s="71"/>
      <c r="K12" s="71"/>
      <c r="L12" s="71"/>
      <c r="M12" s="71"/>
      <c r="N12" s="71"/>
      <c r="O12" s="71"/>
      <c r="P12" s="71"/>
    </row>
    <row r="13" spans="2:16" ht="16.5" customHeight="1">
      <c r="B13" s="541" t="s">
        <v>47</v>
      </c>
      <c r="C13" s="542"/>
      <c r="D13" s="423"/>
      <c r="E13" s="424" t="str">
        <f>IF(SUM(D13)=0," ",SUM(D13))</f>
        <v> </v>
      </c>
      <c r="J13" s="71"/>
      <c r="K13" s="71"/>
      <c r="L13" s="71"/>
      <c r="M13" s="71"/>
      <c r="N13" s="71"/>
      <c r="O13" s="71"/>
      <c r="P13" s="71"/>
    </row>
    <row r="14" spans="2:16" ht="16.5" customHeight="1">
      <c r="B14" s="448" t="s">
        <v>51</v>
      </c>
      <c r="C14" s="543" t="s">
        <v>43</v>
      </c>
      <c r="D14" s="544" t="s">
        <v>43</v>
      </c>
      <c r="E14" s="545"/>
      <c r="J14" s="71"/>
      <c r="K14" s="71"/>
      <c r="L14" s="71"/>
      <c r="M14" s="71"/>
      <c r="N14" s="71"/>
      <c r="O14" s="71"/>
      <c r="P14" s="71"/>
    </row>
    <row r="15" spans="2:16" ht="16.5" customHeight="1">
      <c r="B15" s="505" t="str">
        <f>CONCATENATE("Terminering av inkom.[",Fotnoter!A73,"] SMS från nationella operatörers nät:")</f>
        <v>Terminering av inkom.[67] SMS från nationella operatörers nät:</v>
      </c>
      <c r="C15" s="443"/>
      <c r="D15" s="546"/>
      <c r="E15" s="410" t="str">
        <f>IF(SUM(C15:D15)=0," ",SUM(C15:D15))</f>
        <v> </v>
      </c>
      <c r="J15" s="71"/>
      <c r="K15" s="71"/>
      <c r="L15" s="71"/>
      <c r="M15" s="71"/>
      <c r="N15" s="71"/>
      <c r="O15" s="71"/>
      <c r="P15" s="71"/>
    </row>
    <row r="16" spans="2:16" ht="16.5" customHeight="1">
      <c r="B16" s="541" t="s">
        <v>3</v>
      </c>
      <c r="C16" s="852"/>
      <c r="D16" s="409"/>
      <c r="E16" s="424"/>
      <c r="G16" s="72"/>
      <c r="J16" s="71"/>
      <c r="K16" s="71"/>
      <c r="L16" s="71"/>
      <c r="M16" s="71"/>
      <c r="N16" s="71"/>
      <c r="O16" s="71"/>
      <c r="P16" s="71"/>
    </row>
    <row r="17" spans="2:16" ht="16.5" customHeight="1">
      <c r="B17" s="448" t="s">
        <v>57</v>
      </c>
      <c r="C17" s="543" t="s">
        <v>43</v>
      </c>
      <c r="D17" s="544" t="s">
        <v>43</v>
      </c>
      <c r="E17" s="545"/>
      <c r="J17" s="71"/>
      <c r="K17" s="71"/>
      <c r="L17" s="71"/>
      <c r="M17" s="71"/>
      <c r="N17" s="71"/>
      <c r="O17" s="71"/>
      <c r="P17" s="71"/>
    </row>
    <row r="18" spans="2:16" ht="16.5" customHeight="1" thickBot="1">
      <c r="B18" s="547" t="s">
        <v>296</v>
      </c>
      <c r="C18" s="548"/>
      <c r="D18" s="549"/>
      <c r="E18" s="870"/>
      <c r="J18" s="71"/>
      <c r="K18" s="71"/>
      <c r="L18" s="71"/>
      <c r="M18" s="71"/>
      <c r="N18" s="71"/>
      <c r="O18" s="71"/>
      <c r="P18" s="71"/>
    </row>
    <row r="19" spans="2:16" ht="16.5" customHeight="1" thickTop="1">
      <c r="B19" s="513" t="s">
        <v>5</v>
      </c>
      <c r="C19" s="550" t="str">
        <f>IF(SUM(C12,C15)=0," ",SUM(C12,C15))</f>
        <v> </v>
      </c>
      <c r="D19" s="550" t="str">
        <f>IF(SUM(D12,D15)=0," ",SUM(D12,D15))</f>
        <v> </v>
      </c>
      <c r="E19" s="416" t="str">
        <f>IF(SUM(E12,E14,E15,E17,E18)=0," ",SUM(E12,E14,E15,E17,E18))</f>
        <v> </v>
      </c>
      <c r="J19" s="71"/>
      <c r="K19" s="71"/>
      <c r="L19" s="71"/>
      <c r="M19" s="71"/>
      <c r="N19" s="71"/>
      <c r="O19" s="71"/>
      <c r="P19" s="71"/>
    </row>
    <row r="20" spans="2:6" s="72" customFormat="1" ht="16.5" customHeight="1">
      <c r="B20" s="551"/>
      <c r="C20" s="552"/>
      <c r="D20" s="552"/>
      <c r="E20" s="552"/>
      <c r="F20" s="85"/>
    </row>
    <row r="21" spans="2:16" ht="31.5" customHeight="1">
      <c r="B21" s="1211" t="str">
        <f>CONCATENATE("Fråga 30: Samtrafikminuter (i tusental) i mobilnät  inkl. koncernintern trafik under ",'Om detta formulär'!C6,":")</f>
        <v>Fråga 30: Samtrafikminuter (i tusental) i mobilnät  inkl. koncernintern trafik under 2010:</v>
      </c>
      <c r="C21" s="1212"/>
      <c r="D21" s="1212"/>
      <c r="E21" s="1213"/>
      <c r="J21" s="71"/>
      <c r="K21" s="71"/>
      <c r="L21" s="71"/>
      <c r="M21" s="71"/>
      <c r="N21" s="71"/>
      <c r="O21" s="71"/>
      <c r="P21" s="71"/>
    </row>
    <row r="22" spans="2:16" ht="24" customHeight="1">
      <c r="B22" s="536"/>
      <c r="C22" s="537" t="s">
        <v>49</v>
      </c>
      <c r="D22" s="537" t="s">
        <v>50</v>
      </c>
      <c r="E22" s="538" t="s">
        <v>33</v>
      </c>
      <c r="J22" s="71"/>
      <c r="K22" s="71"/>
      <c r="L22" s="71"/>
      <c r="M22" s="71"/>
      <c r="N22" s="71"/>
      <c r="O22" s="71"/>
      <c r="P22" s="71"/>
    </row>
    <row r="23" spans="2:16" ht="16.5" customHeight="1">
      <c r="B23" s="505" t="str">
        <f>CONCATENATE("Antal terminerade samtalsminuter[",Fotnoter!A74,"] från nationella oper. nät:")</f>
        <v>Antal terminerade samtalsminuter[68] från nationella oper. nät:</v>
      </c>
      <c r="C23" s="555"/>
      <c r="D23" s="470"/>
      <c r="E23" s="410" t="str">
        <f>IF(SUM(C23:D23)=0," ",SUM(C23:D23))</f>
        <v> </v>
      </c>
      <c r="J23" s="71"/>
      <c r="K23" s="71"/>
      <c r="L23" s="71"/>
      <c r="M23" s="71"/>
      <c r="N23" s="71"/>
      <c r="O23" s="71"/>
      <c r="P23" s="71"/>
    </row>
    <row r="24" spans="2:16" ht="16.5" customHeight="1">
      <c r="B24" s="556" t="s">
        <v>6</v>
      </c>
      <c r="C24" s="557"/>
      <c r="D24" s="558"/>
      <c r="E24" s="410" t="str">
        <f>IF(SUM(C24:D24)=0," ",SUM(C24:D24))</f>
        <v> </v>
      </c>
      <c r="J24" s="71"/>
      <c r="K24" s="71"/>
      <c r="L24" s="71"/>
      <c r="M24" s="71"/>
      <c r="N24" s="71"/>
      <c r="O24" s="71"/>
      <c r="P24" s="71"/>
    </row>
    <row r="25" spans="2:16" ht="16.5" customHeight="1" thickBot="1">
      <c r="B25" s="559" t="s">
        <v>51</v>
      </c>
      <c r="C25" s="560"/>
      <c r="D25" s="561"/>
      <c r="E25" s="562"/>
      <c r="J25" s="71"/>
      <c r="K25" s="71"/>
      <c r="L25" s="71"/>
      <c r="M25" s="71"/>
      <c r="N25" s="71"/>
      <c r="O25" s="71"/>
      <c r="P25" s="71"/>
    </row>
    <row r="26" spans="2:16" ht="16.5" customHeight="1" thickTop="1">
      <c r="B26" s="513" t="s">
        <v>7</v>
      </c>
      <c r="C26" s="550" t="str">
        <f>IF(SUM(C23)=0," ",SUM(C23))</f>
        <v> </v>
      </c>
      <c r="D26" s="436" t="str">
        <f>IF(SUM(D23)=0," ",SUM(D23))</f>
        <v> </v>
      </c>
      <c r="E26" s="416" t="str">
        <f>IF(SUM(E23,E25)=0," ",SUM(E23,E25))</f>
        <v> </v>
      </c>
      <c r="J26" s="71"/>
      <c r="K26" s="71"/>
      <c r="L26" s="71"/>
      <c r="M26" s="71"/>
      <c r="N26" s="71"/>
      <c r="O26" s="71"/>
      <c r="P26" s="71"/>
    </row>
    <row r="27" spans="2:6" s="72" customFormat="1" ht="15">
      <c r="B27" s="112"/>
      <c r="C27" s="112"/>
      <c r="D27" s="112"/>
      <c r="E27" s="112"/>
      <c r="F27" s="85"/>
    </row>
    <row r="28" spans="1:16" s="447" customFormat="1" ht="33.75" customHeight="1">
      <c r="A28" s="71"/>
      <c r="B28" s="1211" t="str">
        <f>CONCATENATE("Fråga 31: Antal terminerade trafikminuter (tusental) från egna kunder (inkl. terminerad trafik inom eget nät) under ",'Om detta formulär'!C6,":")</f>
        <v>Fråga 31: Antal terminerade trafikminuter (tusental) från egna kunder (inkl. terminerad trafik inom eget nät) under 2010:</v>
      </c>
      <c r="C28" s="1212"/>
      <c r="D28" s="1212"/>
      <c r="E28" s="1213"/>
      <c r="F28" s="394"/>
      <c r="G28" s="71"/>
      <c r="H28" s="71"/>
      <c r="I28" s="71"/>
      <c r="J28" s="71"/>
      <c r="K28" s="71"/>
      <c r="L28" s="71"/>
      <c r="M28" s="71"/>
      <c r="N28" s="71"/>
      <c r="O28" s="71"/>
      <c r="P28" s="71"/>
    </row>
    <row r="29" spans="2:16" ht="15.75" customHeight="1">
      <c r="B29" s="438"/>
      <c r="C29" s="563"/>
      <c r="D29" s="564" t="s">
        <v>43</v>
      </c>
      <c r="E29" s="565" t="s">
        <v>33</v>
      </c>
      <c r="J29" s="71"/>
      <c r="K29" s="71"/>
      <c r="L29" s="71"/>
      <c r="M29" s="71"/>
      <c r="N29" s="71"/>
      <c r="O29" s="71"/>
      <c r="P29" s="71"/>
    </row>
    <row r="30" spans="2:16" ht="15.75" customHeight="1">
      <c r="B30" s="566" t="s">
        <v>72</v>
      </c>
      <c r="C30" s="567"/>
      <c r="D30" s="568"/>
      <c r="E30" s="569"/>
      <c r="J30" s="71"/>
      <c r="K30" s="71"/>
      <c r="L30" s="71"/>
      <c r="M30" s="71"/>
      <c r="N30" s="71"/>
      <c r="O30" s="71"/>
      <c r="P30" s="71"/>
    </row>
    <row r="31" spans="2:6" s="72" customFormat="1" ht="15.75" customHeight="1">
      <c r="B31" s="570"/>
      <c r="C31" s="571"/>
      <c r="D31" s="571"/>
      <c r="E31" s="571"/>
      <c r="F31" s="85"/>
    </row>
    <row r="32" spans="2:16" ht="32.25" customHeight="1">
      <c r="B32" s="1211" t="str">
        <f>CONCATENATE("Fråga 32: Antal terminerade SMS (i tusental) i mobilnät inkl. koncerninternt terminerade SMS under ",'Om detta formulär'!C6,":")</f>
        <v>Fråga 32: Antal terminerade SMS (i tusental) i mobilnät inkl. koncerninternt terminerade SMS under 2010:</v>
      </c>
      <c r="C32" s="1212"/>
      <c r="D32" s="1212"/>
      <c r="E32" s="1213"/>
      <c r="J32" s="71"/>
      <c r="K32" s="71"/>
      <c r="L32" s="71"/>
      <c r="M32" s="71"/>
      <c r="N32" s="71"/>
      <c r="O32" s="71"/>
      <c r="P32" s="71"/>
    </row>
    <row r="33" spans="2:16" ht="13.5" customHeight="1">
      <c r="B33" s="572"/>
      <c r="C33" s="537" t="s">
        <v>146</v>
      </c>
      <c r="D33" s="537" t="s">
        <v>214</v>
      </c>
      <c r="E33" s="538" t="s">
        <v>33</v>
      </c>
      <c r="J33" s="71"/>
      <c r="K33" s="71"/>
      <c r="L33" s="71"/>
      <c r="M33" s="71"/>
      <c r="N33" s="71"/>
      <c r="O33" s="71"/>
      <c r="P33" s="71"/>
    </row>
    <row r="34" spans="2:16" ht="25.5" customHeight="1">
      <c r="B34" s="505" t="str">
        <f>CONCATENATE("Antal terminerade, inkommande[",Fotnoter!A75,"] SMS från nationella operatörers nät:")</f>
        <v>Antal terminerade, inkommande[69] SMS från nationella operatörers nät:</v>
      </c>
      <c r="C34" s="555"/>
      <c r="D34" s="470"/>
      <c r="E34" s="471" t="str">
        <f>IF(SUM(C34:D34)=0," ",SUM(C34:D34))</f>
        <v> </v>
      </c>
      <c r="J34" s="71"/>
      <c r="K34" s="71"/>
      <c r="L34" s="71"/>
      <c r="M34" s="71"/>
      <c r="N34" s="71"/>
      <c r="O34" s="71"/>
      <c r="P34" s="71"/>
    </row>
    <row r="35" spans="2:16" ht="16.5" customHeight="1">
      <c r="B35" s="556" t="s">
        <v>3</v>
      </c>
      <c r="C35" s="573"/>
      <c r="D35" s="557"/>
      <c r="E35" s="401" t="str">
        <f>IF(SUM(C35:D35)=0," ",SUM(C35:D35))</f>
        <v> </v>
      </c>
      <c r="J35" s="71"/>
      <c r="K35" s="71"/>
      <c r="L35" s="71"/>
      <c r="M35" s="71"/>
      <c r="N35" s="71"/>
      <c r="O35" s="71"/>
      <c r="P35" s="71"/>
    </row>
    <row r="36" spans="2:16" ht="16.5" customHeight="1" thickBot="1">
      <c r="B36" s="559" t="s">
        <v>125</v>
      </c>
      <c r="C36" s="548"/>
      <c r="D36" s="561"/>
      <c r="E36" s="562"/>
      <c r="J36" s="71"/>
      <c r="K36" s="71"/>
      <c r="L36" s="71"/>
      <c r="M36" s="71"/>
      <c r="N36" s="71"/>
      <c r="O36" s="71"/>
      <c r="P36" s="71"/>
    </row>
    <row r="37" spans="2:16" ht="17.25" customHeight="1" thickTop="1">
      <c r="B37" s="513" t="s">
        <v>30</v>
      </c>
      <c r="C37" s="550" t="str">
        <f>IF(SUM(C34)=0," ",SUM(C34))</f>
        <v> </v>
      </c>
      <c r="D37" s="436" t="str">
        <f>IF(SUM(D34)=0," ",SUM(D34))</f>
        <v> </v>
      </c>
      <c r="E37" s="416" t="str">
        <f>IF(SUM(E34,E36)=0," ",SUM(E34,E36))</f>
        <v> </v>
      </c>
      <c r="J37" s="71"/>
      <c r="K37" s="71"/>
      <c r="L37" s="71"/>
      <c r="M37" s="71"/>
      <c r="N37" s="71"/>
      <c r="O37" s="71"/>
      <c r="P37" s="71"/>
    </row>
    <row r="38" spans="2:16" ht="15.75" customHeight="1">
      <c r="B38" s="574"/>
      <c r="C38" s="575"/>
      <c r="D38" s="575"/>
      <c r="E38" s="575"/>
      <c r="J38" s="71"/>
      <c r="K38" s="71"/>
      <c r="L38" s="71"/>
      <c r="M38" s="71"/>
      <c r="N38" s="71"/>
      <c r="O38" s="71"/>
      <c r="P38" s="71"/>
    </row>
    <row r="39" spans="2:15" ht="28.5" customHeight="1">
      <c r="B39" s="1262" t="str">
        <f>CONCATENATE("Fråga 33: Originerande trafikminuter (tusental) i eget mobilnät [",Fotnoter!A76,"] som går via direktförbindelse[",Fotnoter!A77,"] under ",'Om detta formulär'!C6,":")</f>
        <v>Fråga 33: Originerande trafikminuter (tusental) i eget mobilnät [70] som går via direktförbindelse[71] under 2010:</v>
      </c>
      <c r="C39" s="1263"/>
      <c r="D39" s="1263"/>
      <c r="E39" s="1264"/>
      <c r="F39" s="85"/>
      <c r="J39" s="71"/>
      <c r="K39" s="71"/>
      <c r="L39" s="71"/>
      <c r="M39" s="71"/>
      <c r="N39" s="71"/>
      <c r="O39" s="71"/>
    </row>
    <row r="40" spans="2:15" ht="15.75" customHeight="1">
      <c r="B40" s="576"/>
      <c r="C40" s="1265" t="s">
        <v>144</v>
      </c>
      <c r="D40" s="1266"/>
      <c r="E40" s="1267"/>
      <c r="J40" s="71"/>
      <c r="K40" s="71"/>
      <c r="L40" s="71"/>
      <c r="M40" s="71"/>
      <c r="N40" s="71"/>
      <c r="O40" s="71"/>
    </row>
    <row r="41" spans="2:15" ht="15.75" customHeight="1">
      <c r="B41" s="577" t="s">
        <v>131</v>
      </c>
      <c r="C41" s="530" t="s">
        <v>148</v>
      </c>
      <c r="D41" s="530" t="s">
        <v>149</v>
      </c>
      <c r="E41" s="478" t="s">
        <v>33</v>
      </c>
      <c r="J41" s="71"/>
      <c r="K41" s="71"/>
      <c r="L41" s="71"/>
      <c r="M41" s="71"/>
      <c r="N41" s="71"/>
      <c r="O41" s="71"/>
    </row>
    <row r="42" spans="2:15" ht="15.75" customHeight="1">
      <c r="B42" s="578"/>
      <c r="C42" s="579"/>
      <c r="D42" s="579"/>
      <c r="E42" s="410" t="str">
        <f aca="true" t="shared" si="0" ref="E42:E47">IF(SUM(C42:D42)=0," ",SUM(C42:D42))</f>
        <v> </v>
      </c>
      <c r="J42" s="71"/>
      <c r="K42" s="71"/>
      <c r="L42" s="71"/>
      <c r="M42" s="71"/>
      <c r="N42" s="71"/>
      <c r="O42" s="71"/>
    </row>
    <row r="43" spans="2:15" ht="15.75" customHeight="1">
      <c r="B43" s="578"/>
      <c r="C43" s="579"/>
      <c r="D43" s="579"/>
      <c r="E43" s="410" t="str">
        <f t="shared" si="0"/>
        <v> </v>
      </c>
      <c r="J43" s="71"/>
      <c r="K43" s="71"/>
      <c r="L43" s="71"/>
      <c r="M43" s="71"/>
      <c r="N43" s="71"/>
      <c r="O43" s="71"/>
    </row>
    <row r="44" spans="2:15" ht="15.75" customHeight="1">
      <c r="B44" s="578"/>
      <c r="C44" s="579"/>
      <c r="D44" s="579"/>
      <c r="E44" s="410" t="str">
        <f t="shared" si="0"/>
        <v> </v>
      </c>
      <c r="J44" s="71"/>
      <c r="K44" s="71"/>
      <c r="L44" s="71"/>
      <c r="M44" s="71"/>
      <c r="N44" s="71"/>
      <c r="O44" s="71"/>
    </row>
    <row r="45" spans="2:15" ht="15.75" customHeight="1">
      <c r="B45" s="578"/>
      <c r="C45" s="579"/>
      <c r="D45" s="579"/>
      <c r="E45" s="410" t="str">
        <f t="shared" si="0"/>
        <v> </v>
      </c>
      <c r="J45" s="71"/>
      <c r="K45" s="71"/>
      <c r="L45" s="71"/>
      <c r="M45" s="71"/>
      <c r="N45" s="71"/>
      <c r="O45" s="71"/>
    </row>
    <row r="46" spans="2:15" ht="15.75" customHeight="1">
      <c r="B46" s="578"/>
      <c r="C46" s="579"/>
      <c r="D46" s="579"/>
      <c r="E46" s="410" t="str">
        <f t="shared" si="0"/>
        <v> </v>
      </c>
      <c r="J46" s="71"/>
      <c r="K46" s="71"/>
      <c r="L46" s="71"/>
      <c r="M46" s="71"/>
      <c r="N46" s="71"/>
      <c r="O46" s="71"/>
    </row>
    <row r="47" spans="2:15" ht="15.75" customHeight="1">
      <c r="B47" s="578"/>
      <c r="C47" s="579"/>
      <c r="D47" s="579"/>
      <c r="E47" s="962" t="str">
        <f t="shared" si="0"/>
        <v> </v>
      </c>
      <c r="J47" s="71"/>
      <c r="K47" s="71"/>
      <c r="L47" s="71"/>
      <c r="M47" s="71"/>
      <c r="N47" s="71"/>
      <c r="O47" s="71"/>
    </row>
    <row r="48" spans="2:6" s="72" customFormat="1" ht="15.75" customHeight="1">
      <c r="B48" s="580"/>
      <c r="C48" s="417"/>
      <c r="D48" s="417"/>
      <c r="E48" s="417"/>
      <c r="F48" s="85"/>
    </row>
    <row r="49" spans="2:15" ht="31.5" customHeight="1">
      <c r="B49" s="1262" t="str">
        <f>CONCATENATE("Fråga 34: Originerande trafikminuter (tusental) i eget mobilnät som går via transitoperatör[",Fotnoter!A78,"] vidare till terminerande operatör[",Fotnoter!A76,"] under ",'Om detta formulär'!C6,":")</f>
        <v>Fråga 34: Originerande trafikminuter (tusental) i eget mobilnät som går via transitoperatör[72] vidare till terminerande operatör[70] under 2010:</v>
      </c>
      <c r="C49" s="1263"/>
      <c r="D49" s="1263"/>
      <c r="E49" s="1264"/>
      <c r="J49" s="71"/>
      <c r="K49" s="71"/>
      <c r="L49" s="71"/>
      <c r="M49" s="71"/>
      <c r="N49" s="71"/>
      <c r="O49" s="71"/>
    </row>
    <row r="50" spans="2:15" ht="15.75" customHeight="1">
      <c r="B50" s="576"/>
      <c r="C50" s="1265" t="s">
        <v>147</v>
      </c>
      <c r="D50" s="1266"/>
      <c r="E50" s="1267"/>
      <c r="J50" s="71"/>
      <c r="K50" s="71"/>
      <c r="L50" s="71"/>
      <c r="M50" s="71"/>
      <c r="N50" s="71"/>
      <c r="O50" s="71"/>
    </row>
    <row r="51" spans="2:15" ht="15.75" customHeight="1">
      <c r="B51" s="577" t="s">
        <v>131</v>
      </c>
      <c r="C51" s="530" t="s">
        <v>148</v>
      </c>
      <c r="D51" s="530" t="s">
        <v>149</v>
      </c>
      <c r="E51" s="478" t="s">
        <v>33</v>
      </c>
      <c r="J51" s="71"/>
      <c r="K51" s="71"/>
      <c r="L51" s="71"/>
      <c r="M51" s="71"/>
      <c r="N51" s="71"/>
      <c r="O51" s="71"/>
    </row>
    <row r="52" spans="2:15" ht="15.75" customHeight="1">
      <c r="B52" s="578"/>
      <c r="C52" s="579"/>
      <c r="D52" s="579"/>
      <c r="E52" s="410" t="str">
        <f aca="true" t="shared" si="1" ref="E52:E57">IF(SUM(C52:D52)=0," ",SUM(C52:D52))</f>
        <v> </v>
      </c>
      <c r="J52" s="71"/>
      <c r="K52" s="71"/>
      <c r="L52" s="71"/>
      <c r="M52" s="71"/>
      <c r="N52" s="71"/>
      <c r="O52" s="71"/>
    </row>
    <row r="53" spans="2:15" ht="15.75" customHeight="1">
      <c r="B53" s="578"/>
      <c r="C53" s="579"/>
      <c r="D53" s="579"/>
      <c r="E53" s="410" t="str">
        <f t="shared" si="1"/>
        <v> </v>
      </c>
      <c r="J53" s="71"/>
      <c r="K53" s="71"/>
      <c r="L53" s="71"/>
      <c r="M53" s="71"/>
      <c r="N53" s="71"/>
      <c r="O53" s="71"/>
    </row>
    <row r="54" spans="2:15" ht="15.75" customHeight="1">
      <c r="B54" s="578"/>
      <c r="C54" s="579"/>
      <c r="D54" s="579"/>
      <c r="E54" s="410" t="str">
        <f t="shared" si="1"/>
        <v> </v>
      </c>
      <c r="J54" s="71"/>
      <c r="K54" s="71"/>
      <c r="L54" s="71"/>
      <c r="M54" s="71"/>
      <c r="N54" s="71"/>
      <c r="O54" s="71"/>
    </row>
    <row r="55" spans="2:15" ht="15.75" customHeight="1">
      <c r="B55" s="578"/>
      <c r="C55" s="579"/>
      <c r="D55" s="579"/>
      <c r="E55" s="410" t="str">
        <f t="shared" si="1"/>
        <v> </v>
      </c>
      <c r="J55" s="71"/>
      <c r="K55" s="71"/>
      <c r="L55" s="71"/>
      <c r="M55" s="71"/>
      <c r="N55" s="71"/>
      <c r="O55" s="71"/>
    </row>
    <row r="56" spans="2:15" ht="15.75" customHeight="1">
      <c r="B56" s="578"/>
      <c r="C56" s="579"/>
      <c r="D56" s="579"/>
      <c r="E56" s="410" t="str">
        <f t="shared" si="1"/>
        <v> </v>
      </c>
      <c r="J56" s="71"/>
      <c r="K56" s="71"/>
      <c r="L56" s="71"/>
      <c r="M56" s="71"/>
      <c r="N56" s="71"/>
      <c r="O56" s="71"/>
    </row>
    <row r="57" spans="2:15" ht="15.75" customHeight="1">
      <c r="B57" s="578"/>
      <c r="C57" s="579"/>
      <c r="D57" s="579"/>
      <c r="E57" s="962" t="str">
        <f t="shared" si="1"/>
        <v> </v>
      </c>
      <c r="G57" s="72"/>
      <c r="J57" s="71"/>
      <c r="K57" s="71"/>
      <c r="L57" s="71"/>
      <c r="M57" s="71"/>
      <c r="N57" s="71"/>
      <c r="O57" s="71"/>
    </row>
    <row r="58" spans="6:15" ht="12.75">
      <c r="F58" s="71"/>
      <c r="J58" s="71"/>
      <c r="K58" s="71"/>
      <c r="L58" s="71"/>
      <c r="M58" s="71"/>
      <c r="N58" s="71"/>
      <c r="O58" s="71"/>
    </row>
    <row r="59" spans="6:15" ht="12.75">
      <c r="F59" s="71"/>
      <c r="J59" s="71"/>
      <c r="K59" s="71"/>
      <c r="L59" s="71"/>
      <c r="M59" s="71"/>
      <c r="N59" s="71"/>
      <c r="O59" s="71"/>
    </row>
    <row r="60" spans="6:15" ht="12.75">
      <c r="F60" s="71"/>
      <c r="J60" s="71"/>
      <c r="K60" s="71"/>
      <c r="L60" s="71"/>
      <c r="M60" s="71"/>
      <c r="N60" s="71"/>
      <c r="O60" s="71"/>
    </row>
    <row r="61" spans="10:16" ht="12.75">
      <c r="J61" s="71"/>
      <c r="K61" s="71"/>
      <c r="L61" s="71"/>
      <c r="M61" s="71"/>
      <c r="N61" s="71"/>
      <c r="O61" s="71"/>
      <c r="P61" s="71"/>
    </row>
    <row r="62" spans="10:16" ht="12.75">
      <c r="J62" s="71"/>
      <c r="K62" s="71"/>
      <c r="L62" s="71"/>
      <c r="M62" s="71"/>
      <c r="N62" s="71"/>
      <c r="O62" s="71"/>
      <c r="P62" s="71"/>
    </row>
    <row r="63" spans="10:16" ht="12.75">
      <c r="J63" s="71"/>
      <c r="K63" s="71"/>
      <c r="L63" s="71"/>
      <c r="M63" s="71"/>
      <c r="N63" s="71"/>
      <c r="O63" s="71"/>
      <c r="P63" s="71"/>
    </row>
    <row r="64" spans="10:16" ht="12.75">
      <c r="J64" s="71"/>
      <c r="K64" s="71"/>
      <c r="L64" s="71"/>
      <c r="M64" s="71"/>
      <c r="N64" s="71"/>
      <c r="O64" s="71"/>
      <c r="P64" s="71"/>
    </row>
    <row r="65" spans="10:16" ht="12.75">
      <c r="J65" s="71"/>
      <c r="K65" s="71"/>
      <c r="L65" s="71"/>
      <c r="M65" s="71"/>
      <c r="N65" s="71"/>
      <c r="O65" s="71"/>
      <c r="P65" s="71"/>
    </row>
    <row r="66" spans="10:16" ht="12.75">
      <c r="J66" s="71"/>
      <c r="K66" s="71"/>
      <c r="L66" s="71"/>
      <c r="M66" s="71"/>
      <c r="N66" s="71"/>
      <c r="O66" s="71"/>
      <c r="P66" s="71"/>
    </row>
    <row r="67" spans="10:16" ht="12.75">
      <c r="J67" s="71"/>
      <c r="K67" s="71"/>
      <c r="L67" s="71"/>
      <c r="M67" s="71"/>
      <c r="N67" s="71"/>
      <c r="O67" s="71"/>
      <c r="P67" s="71"/>
    </row>
    <row r="68" spans="10:16" ht="12.75">
      <c r="J68" s="71"/>
      <c r="K68" s="71"/>
      <c r="L68" s="71"/>
      <c r="M68" s="71"/>
      <c r="N68" s="71"/>
      <c r="O68" s="71"/>
      <c r="P68" s="71"/>
    </row>
    <row r="69" spans="10:16" ht="12.75">
      <c r="J69" s="71"/>
      <c r="K69" s="71"/>
      <c r="L69" s="71"/>
      <c r="M69" s="71"/>
      <c r="N69" s="71"/>
      <c r="O69" s="71"/>
      <c r="P69" s="71"/>
    </row>
    <row r="70" spans="10:16" ht="12.75">
      <c r="J70" s="71"/>
      <c r="K70" s="71"/>
      <c r="L70" s="71"/>
      <c r="M70" s="71"/>
      <c r="N70" s="71"/>
      <c r="O70" s="71"/>
      <c r="P70" s="71"/>
    </row>
    <row r="71" spans="10:16" ht="12.75">
      <c r="J71" s="71"/>
      <c r="K71" s="71"/>
      <c r="L71" s="71"/>
      <c r="M71" s="71"/>
      <c r="N71" s="71"/>
      <c r="O71" s="71"/>
      <c r="P71" s="71"/>
    </row>
    <row r="72" spans="10:16" ht="12.75">
      <c r="J72" s="71"/>
      <c r="K72" s="71"/>
      <c r="L72" s="71"/>
      <c r="M72" s="71"/>
      <c r="N72" s="71"/>
      <c r="O72" s="71"/>
      <c r="P72" s="71"/>
    </row>
    <row r="73" spans="10:16" ht="12.75">
      <c r="J73" s="71"/>
      <c r="K73" s="71"/>
      <c r="L73" s="71"/>
      <c r="M73" s="71"/>
      <c r="N73" s="71"/>
      <c r="O73" s="71"/>
      <c r="P73" s="71"/>
    </row>
    <row r="74" spans="10:16" ht="12.75">
      <c r="J74" s="71"/>
      <c r="K74" s="71"/>
      <c r="L74" s="71"/>
      <c r="M74" s="71"/>
      <c r="N74" s="71"/>
      <c r="O74" s="71"/>
      <c r="P74" s="71"/>
    </row>
    <row r="75" spans="10:16" ht="12.75">
      <c r="J75" s="71"/>
      <c r="K75" s="71"/>
      <c r="L75" s="71"/>
      <c r="M75" s="71"/>
      <c r="N75" s="71"/>
      <c r="O75" s="71"/>
      <c r="P75" s="71"/>
    </row>
    <row r="76" spans="10:16" ht="12.75">
      <c r="J76" s="71"/>
      <c r="K76" s="71"/>
      <c r="L76" s="71"/>
      <c r="M76" s="71"/>
      <c r="N76" s="71"/>
      <c r="O76" s="71"/>
      <c r="P76" s="71"/>
    </row>
    <row r="77" spans="10:16" ht="12.75">
      <c r="J77" s="71"/>
      <c r="K77" s="71"/>
      <c r="L77" s="71"/>
      <c r="M77" s="71"/>
      <c r="N77" s="71"/>
      <c r="O77" s="71"/>
      <c r="P77" s="71"/>
    </row>
    <row r="78" spans="10:16" ht="12.75">
      <c r="J78" s="71"/>
      <c r="K78" s="71"/>
      <c r="L78" s="71"/>
      <c r="M78" s="71"/>
      <c r="N78" s="71"/>
      <c r="O78" s="71"/>
      <c r="P78" s="71"/>
    </row>
    <row r="79" spans="10:16" ht="12.75">
      <c r="J79" s="71"/>
      <c r="K79" s="71"/>
      <c r="L79" s="71"/>
      <c r="M79" s="71"/>
      <c r="N79" s="71"/>
      <c r="O79" s="71"/>
      <c r="P79" s="71"/>
    </row>
    <row r="80" spans="10:16" ht="12.75">
      <c r="J80" s="71"/>
      <c r="K80" s="71"/>
      <c r="L80" s="71"/>
      <c r="M80" s="71"/>
      <c r="N80" s="71"/>
      <c r="O80" s="71"/>
      <c r="P80" s="71"/>
    </row>
    <row r="81" spans="10:16" ht="12.75">
      <c r="J81" s="71"/>
      <c r="K81" s="71"/>
      <c r="L81" s="71"/>
      <c r="M81" s="71"/>
      <c r="N81" s="71"/>
      <c r="O81" s="71"/>
      <c r="P81" s="71"/>
    </row>
    <row r="82" spans="10:16" ht="12.75">
      <c r="J82" s="71"/>
      <c r="K82" s="71"/>
      <c r="L82" s="71"/>
      <c r="M82" s="71"/>
      <c r="N82" s="71"/>
      <c r="O82" s="71"/>
      <c r="P82" s="71"/>
    </row>
    <row r="83" spans="10:16" ht="12.75">
      <c r="J83" s="71"/>
      <c r="K83" s="71"/>
      <c r="L83" s="71"/>
      <c r="M83" s="71"/>
      <c r="N83" s="71"/>
      <c r="O83" s="71"/>
      <c r="P83" s="71"/>
    </row>
    <row r="84" spans="10:16" ht="12.75">
      <c r="J84" s="71"/>
      <c r="K84" s="71"/>
      <c r="L84" s="71"/>
      <c r="M84" s="71"/>
      <c r="N84" s="71"/>
      <c r="O84" s="71"/>
      <c r="P84" s="71"/>
    </row>
    <row r="85" spans="10:16" ht="12.75">
      <c r="J85" s="71"/>
      <c r="K85" s="71"/>
      <c r="L85" s="71"/>
      <c r="M85" s="71"/>
      <c r="N85" s="71"/>
      <c r="O85" s="71"/>
      <c r="P85" s="71"/>
    </row>
    <row r="86" spans="10:16" ht="12.75">
      <c r="J86" s="71"/>
      <c r="K86" s="71"/>
      <c r="L86" s="71"/>
      <c r="M86" s="71"/>
      <c r="N86" s="71"/>
      <c r="O86" s="71"/>
      <c r="P86" s="71"/>
    </row>
    <row r="87" spans="10:16" ht="12.75">
      <c r="J87" s="71"/>
      <c r="K87" s="71"/>
      <c r="L87" s="71"/>
      <c r="M87" s="71"/>
      <c r="N87" s="71"/>
      <c r="O87" s="71"/>
      <c r="P87" s="71"/>
    </row>
    <row r="88" spans="10:16" ht="12.75">
      <c r="J88" s="71"/>
      <c r="K88" s="71"/>
      <c r="L88" s="71"/>
      <c r="M88" s="71"/>
      <c r="N88" s="71"/>
      <c r="O88" s="71"/>
      <c r="P88" s="71"/>
    </row>
    <row r="89" spans="10:16" ht="12.75">
      <c r="J89" s="71"/>
      <c r="K89" s="71"/>
      <c r="L89" s="71"/>
      <c r="M89" s="71"/>
      <c r="N89" s="71"/>
      <c r="O89" s="71"/>
      <c r="P89" s="71"/>
    </row>
    <row r="90" spans="10:16" ht="12.75">
      <c r="J90" s="71"/>
      <c r="K90" s="71"/>
      <c r="L90" s="71"/>
      <c r="M90" s="71"/>
      <c r="N90" s="71"/>
      <c r="O90" s="71"/>
      <c r="P90" s="71"/>
    </row>
    <row r="91" spans="10:16" ht="12.75">
      <c r="J91" s="71"/>
      <c r="K91" s="71"/>
      <c r="L91" s="71"/>
      <c r="M91" s="71"/>
      <c r="N91" s="71"/>
      <c r="O91" s="71"/>
      <c r="P91" s="71"/>
    </row>
    <row r="92" spans="10:16" ht="12.75">
      <c r="J92" s="71"/>
      <c r="K92" s="71"/>
      <c r="L92" s="71"/>
      <c r="M92" s="71"/>
      <c r="N92" s="71"/>
      <c r="O92" s="71"/>
      <c r="P92" s="71"/>
    </row>
    <row r="93" spans="10:16" ht="12.75">
      <c r="J93" s="71"/>
      <c r="K93" s="71"/>
      <c r="L93" s="71"/>
      <c r="M93" s="71"/>
      <c r="N93" s="71"/>
      <c r="O93" s="71"/>
      <c r="P93" s="71"/>
    </row>
    <row r="94" spans="10:16" ht="12.75">
      <c r="J94" s="71"/>
      <c r="K94" s="71"/>
      <c r="L94" s="71"/>
      <c r="M94" s="71"/>
      <c r="N94" s="71"/>
      <c r="O94" s="71"/>
      <c r="P94" s="71"/>
    </row>
    <row r="95" spans="10:16" ht="12.75">
      <c r="J95" s="71"/>
      <c r="K95" s="71"/>
      <c r="L95" s="71"/>
      <c r="M95" s="71"/>
      <c r="N95" s="71"/>
      <c r="O95" s="71"/>
      <c r="P95" s="71"/>
    </row>
    <row r="96" spans="10:16" ht="12.75">
      <c r="J96" s="71"/>
      <c r="K96" s="71"/>
      <c r="L96" s="71"/>
      <c r="M96" s="71"/>
      <c r="N96" s="71"/>
      <c r="O96" s="71"/>
      <c r="P96" s="71"/>
    </row>
    <row r="97" spans="10:16" ht="12.75">
      <c r="J97" s="71"/>
      <c r="K97" s="71"/>
      <c r="L97" s="71"/>
      <c r="M97" s="71"/>
      <c r="N97" s="71"/>
      <c r="O97" s="71"/>
      <c r="P97" s="71"/>
    </row>
    <row r="98" spans="10:16" ht="12.75">
      <c r="J98" s="71"/>
      <c r="K98" s="71"/>
      <c r="L98" s="71"/>
      <c r="M98" s="71"/>
      <c r="N98" s="71"/>
      <c r="O98" s="71"/>
      <c r="P98" s="71"/>
    </row>
    <row r="99" spans="10:16" ht="12.75">
      <c r="J99" s="71"/>
      <c r="K99" s="71"/>
      <c r="L99" s="71"/>
      <c r="M99" s="71"/>
      <c r="N99" s="71"/>
      <c r="O99" s="71"/>
      <c r="P99" s="71"/>
    </row>
    <row r="100" spans="10:16" ht="12.75">
      <c r="J100" s="71"/>
      <c r="K100" s="71"/>
      <c r="L100" s="71"/>
      <c r="M100" s="71"/>
      <c r="N100" s="71"/>
      <c r="O100" s="71"/>
      <c r="P100" s="71"/>
    </row>
    <row r="101" spans="10:16" ht="12.75">
      <c r="J101" s="71"/>
      <c r="K101" s="71"/>
      <c r="L101" s="71"/>
      <c r="M101" s="71"/>
      <c r="N101" s="71"/>
      <c r="O101" s="71"/>
      <c r="P101" s="71"/>
    </row>
    <row r="102" spans="10:16" ht="12.75">
      <c r="J102" s="71"/>
      <c r="K102" s="71"/>
      <c r="L102" s="71"/>
      <c r="M102" s="71"/>
      <c r="N102" s="71"/>
      <c r="O102" s="71"/>
      <c r="P102" s="71"/>
    </row>
    <row r="103" spans="10:16" ht="12.75">
      <c r="J103" s="71"/>
      <c r="K103" s="71"/>
      <c r="L103" s="71"/>
      <c r="M103" s="71"/>
      <c r="N103" s="71"/>
      <c r="O103" s="71"/>
      <c r="P103" s="71"/>
    </row>
    <row r="104" spans="10:16" ht="12.75">
      <c r="J104" s="71"/>
      <c r="K104" s="71"/>
      <c r="L104" s="71"/>
      <c r="M104" s="71"/>
      <c r="N104" s="71"/>
      <c r="O104" s="71"/>
      <c r="P104" s="71"/>
    </row>
    <row r="105" spans="10:16" ht="12.75">
      <c r="J105" s="71"/>
      <c r="K105" s="71"/>
      <c r="L105" s="71"/>
      <c r="M105" s="71"/>
      <c r="N105" s="71"/>
      <c r="O105" s="71"/>
      <c r="P105" s="71"/>
    </row>
    <row r="106" spans="10:16" ht="12.75">
      <c r="J106" s="71"/>
      <c r="K106" s="71"/>
      <c r="L106" s="71"/>
      <c r="M106" s="71"/>
      <c r="N106" s="71"/>
      <c r="O106" s="71"/>
      <c r="P106" s="71"/>
    </row>
    <row r="107" spans="10:16" ht="12.75">
      <c r="J107" s="71"/>
      <c r="K107" s="71"/>
      <c r="L107" s="71"/>
      <c r="M107" s="71"/>
      <c r="N107" s="71"/>
      <c r="O107" s="71"/>
      <c r="P107" s="71"/>
    </row>
    <row r="108" spans="10:16" ht="12.75">
      <c r="J108" s="71"/>
      <c r="K108" s="71"/>
      <c r="L108" s="71"/>
      <c r="M108" s="71"/>
      <c r="N108" s="71"/>
      <c r="O108" s="71"/>
      <c r="P108" s="71"/>
    </row>
    <row r="109" spans="10:16" ht="12.75">
      <c r="J109" s="71"/>
      <c r="K109" s="71"/>
      <c r="L109" s="71"/>
      <c r="M109" s="71"/>
      <c r="N109" s="71"/>
      <c r="O109" s="71"/>
      <c r="P109" s="71"/>
    </row>
    <row r="110" spans="10:16" ht="12.75">
      <c r="J110" s="71"/>
      <c r="K110" s="71"/>
      <c r="L110" s="71"/>
      <c r="M110" s="71"/>
      <c r="N110" s="71"/>
      <c r="O110" s="71"/>
      <c r="P110" s="71"/>
    </row>
    <row r="111" spans="10:16" ht="12.75">
      <c r="J111" s="71"/>
      <c r="K111" s="71"/>
      <c r="L111" s="71"/>
      <c r="M111" s="71"/>
      <c r="N111" s="71"/>
      <c r="O111" s="71"/>
      <c r="P111" s="71"/>
    </row>
    <row r="112" spans="10:16" ht="12.75">
      <c r="J112" s="71"/>
      <c r="K112" s="71"/>
      <c r="L112" s="71"/>
      <c r="M112" s="71"/>
      <c r="N112" s="71"/>
      <c r="O112" s="71"/>
      <c r="P112" s="71"/>
    </row>
    <row r="113" spans="10:16" ht="12.75">
      <c r="J113" s="71"/>
      <c r="K113" s="71"/>
      <c r="L113" s="71"/>
      <c r="M113" s="71"/>
      <c r="N113" s="71"/>
      <c r="O113" s="71"/>
      <c r="P113" s="71"/>
    </row>
    <row r="114" spans="10:16" ht="12.75">
      <c r="J114" s="71"/>
      <c r="K114" s="71"/>
      <c r="L114" s="71"/>
      <c r="M114" s="71"/>
      <c r="N114" s="71"/>
      <c r="O114" s="71"/>
      <c r="P114" s="71"/>
    </row>
    <row r="115" spans="10:16" ht="12.75">
      <c r="J115" s="71"/>
      <c r="K115" s="71"/>
      <c r="L115" s="71"/>
      <c r="M115" s="71"/>
      <c r="N115" s="71"/>
      <c r="O115" s="71"/>
      <c r="P115" s="71"/>
    </row>
    <row r="116" spans="10:16" ht="12.75">
      <c r="J116" s="71"/>
      <c r="K116" s="71"/>
      <c r="L116" s="71"/>
      <c r="M116" s="71"/>
      <c r="N116" s="71"/>
      <c r="O116" s="71"/>
      <c r="P116" s="71"/>
    </row>
    <row r="117" spans="10:16" ht="12.75">
      <c r="J117" s="71"/>
      <c r="K117" s="71"/>
      <c r="L117" s="71"/>
      <c r="M117" s="71"/>
      <c r="N117" s="71"/>
      <c r="O117" s="71"/>
      <c r="P117" s="71"/>
    </row>
    <row r="118" spans="10:16" ht="12.75">
      <c r="J118" s="71"/>
      <c r="K118" s="71"/>
      <c r="L118" s="71"/>
      <c r="M118" s="71"/>
      <c r="N118" s="71"/>
      <c r="O118" s="71"/>
      <c r="P118" s="71"/>
    </row>
    <row r="119" spans="10:16" ht="12.75">
      <c r="J119" s="71"/>
      <c r="K119" s="71"/>
      <c r="L119" s="71"/>
      <c r="M119" s="71"/>
      <c r="N119" s="71"/>
      <c r="O119" s="71"/>
      <c r="P119" s="71"/>
    </row>
    <row r="120" spans="10:16" ht="12.75">
      <c r="J120" s="71"/>
      <c r="K120" s="71"/>
      <c r="L120" s="71"/>
      <c r="M120" s="71"/>
      <c r="N120" s="71"/>
      <c r="O120" s="71"/>
      <c r="P120" s="71"/>
    </row>
    <row r="121" spans="10:16" ht="12.75">
      <c r="J121" s="71"/>
      <c r="K121" s="71"/>
      <c r="L121" s="71"/>
      <c r="M121" s="71"/>
      <c r="N121" s="71"/>
      <c r="O121" s="71"/>
      <c r="P121" s="71"/>
    </row>
    <row r="122" spans="10:16" ht="12.75">
      <c r="J122" s="71"/>
      <c r="K122" s="71"/>
      <c r="L122" s="71"/>
      <c r="M122" s="71"/>
      <c r="N122" s="71"/>
      <c r="O122" s="71"/>
      <c r="P122" s="71"/>
    </row>
    <row r="123" spans="10:16" ht="12.75">
      <c r="J123" s="71"/>
      <c r="K123" s="71"/>
      <c r="L123" s="71"/>
      <c r="M123" s="71"/>
      <c r="N123" s="71"/>
      <c r="O123" s="71"/>
      <c r="P123" s="71"/>
    </row>
    <row r="124" spans="10:16" ht="12.75">
      <c r="J124" s="71"/>
      <c r="K124" s="71"/>
      <c r="L124" s="71"/>
      <c r="M124" s="71"/>
      <c r="N124" s="71"/>
      <c r="O124" s="71"/>
      <c r="P124" s="71"/>
    </row>
    <row r="125" spans="10:16" ht="12.75">
      <c r="J125" s="71"/>
      <c r="K125" s="71"/>
      <c r="L125" s="71"/>
      <c r="M125" s="71"/>
      <c r="N125" s="71"/>
      <c r="O125" s="71"/>
      <c r="P125" s="71"/>
    </row>
    <row r="126" spans="10:16" ht="12.75">
      <c r="J126" s="71"/>
      <c r="K126" s="71"/>
      <c r="L126" s="71"/>
      <c r="M126" s="71"/>
      <c r="N126" s="71"/>
      <c r="O126" s="71"/>
      <c r="P126" s="71"/>
    </row>
    <row r="127" spans="10:16" ht="12.75">
      <c r="J127" s="71"/>
      <c r="K127" s="71"/>
      <c r="L127" s="71"/>
      <c r="M127" s="71"/>
      <c r="N127" s="71"/>
      <c r="O127" s="71"/>
      <c r="P127" s="71"/>
    </row>
    <row r="128" spans="10:16" ht="12.75">
      <c r="J128" s="71"/>
      <c r="K128" s="71"/>
      <c r="L128" s="71"/>
      <c r="M128" s="71"/>
      <c r="N128" s="71"/>
      <c r="O128" s="71"/>
      <c r="P128" s="71"/>
    </row>
    <row r="129" spans="10:16" ht="12.75">
      <c r="J129" s="71"/>
      <c r="K129" s="71"/>
      <c r="L129" s="71"/>
      <c r="M129" s="71"/>
      <c r="N129" s="71"/>
      <c r="O129" s="71"/>
      <c r="P129" s="71"/>
    </row>
    <row r="130" spans="10:16" ht="12.75">
      <c r="J130" s="71"/>
      <c r="K130" s="71"/>
      <c r="L130" s="71"/>
      <c r="M130" s="71"/>
      <c r="N130" s="71"/>
      <c r="O130" s="71"/>
      <c r="P130" s="71"/>
    </row>
    <row r="131" spans="10:16" ht="12.75">
      <c r="J131" s="71"/>
      <c r="K131" s="71"/>
      <c r="L131" s="71"/>
      <c r="M131" s="71"/>
      <c r="N131" s="71"/>
      <c r="O131" s="71"/>
      <c r="P131" s="71"/>
    </row>
    <row r="132" spans="10:16" ht="12.75">
      <c r="J132" s="71"/>
      <c r="K132" s="71"/>
      <c r="L132" s="71"/>
      <c r="M132" s="71"/>
      <c r="N132" s="71"/>
      <c r="O132" s="71"/>
      <c r="P132" s="71"/>
    </row>
    <row r="133" spans="10:16" ht="12.75">
      <c r="J133" s="71"/>
      <c r="K133" s="71"/>
      <c r="L133" s="71"/>
      <c r="M133" s="71"/>
      <c r="N133" s="71"/>
      <c r="O133" s="71"/>
      <c r="P133" s="71"/>
    </row>
    <row r="134" spans="10:16" ht="12.75">
      <c r="J134" s="71"/>
      <c r="K134" s="71"/>
      <c r="L134" s="71"/>
      <c r="M134" s="71"/>
      <c r="N134" s="71"/>
      <c r="O134" s="71"/>
      <c r="P134" s="71"/>
    </row>
    <row r="135" spans="10:16" ht="12.75">
      <c r="J135" s="71"/>
      <c r="K135" s="71"/>
      <c r="L135" s="71"/>
      <c r="M135" s="71"/>
      <c r="N135" s="71"/>
      <c r="O135" s="71"/>
      <c r="P135" s="71"/>
    </row>
    <row r="136" spans="10:16" ht="12.75">
      <c r="J136" s="71"/>
      <c r="K136" s="71"/>
      <c r="L136" s="71"/>
      <c r="M136" s="71"/>
      <c r="N136" s="71"/>
      <c r="O136" s="71"/>
      <c r="P136" s="71"/>
    </row>
    <row r="137" spans="10:16" ht="12.75">
      <c r="J137" s="71"/>
      <c r="K137" s="71"/>
      <c r="L137" s="71"/>
      <c r="M137" s="71"/>
      <c r="N137" s="71"/>
      <c r="O137" s="71"/>
      <c r="P137" s="71"/>
    </row>
    <row r="138" spans="10:16" ht="12.75">
      <c r="J138" s="71"/>
      <c r="K138" s="71"/>
      <c r="L138" s="71"/>
      <c r="M138" s="71"/>
      <c r="N138" s="71"/>
      <c r="O138" s="71"/>
      <c r="P138" s="71"/>
    </row>
    <row r="139" spans="10:16" ht="12.75">
      <c r="J139" s="71"/>
      <c r="K139" s="71"/>
      <c r="L139" s="71"/>
      <c r="M139" s="71"/>
      <c r="N139" s="71"/>
      <c r="O139" s="71"/>
      <c r="P139" s="71"/>
    </row>
    <row r="140" spans="10:16" ht="12.75">
      <c r="J140" s="71"/>
      <c r="K140" s="71"/>
      <c r="L140" s="71"/>
      <c r="M140" s="71"/>
      <c r="N140" s="71"/>
      <c r="O140" s="71"/>
      <c r="P140" s="71"/>
    </row>
    <row r="141" spans="10:16" ht="12.75">
      <c r="J141" s="71"/>
      <c r="K141" s="71"/>
      <c r="L141" s="71"/>
      <c r="M141" s="71"/>
      <c r="N141" s="71"/>
      <c r="O141" s="71"/>
      <c r="P141" s="71"/>
    </row>
    <row r="142" spans="10:16" ht="12.75">
      <c r="J142" s="71"/>
      <c r="K142" s="71"/>
      <c r="L142" s="71"/>
      <c r="M142" s="71"/>
      <c r="N142" s="71"/>
      <c r="O142" s="71"/>
      <c r="P142" s="71"/>
    </row>
    <row r="143" spans="10:16" ht="12.75">
      <c r="J143" s="71"/>
      <c r="K143" s="71"/>
      <c r="L143" s="71"/>
      <c r="M143" s="71"/>
      <c r="N143" s="71"/>
      <c r="O143" s="71"/>
      <c r="P143" s="71"/>
    </row>
    <row r="144" spans="10:16" ht="12.75">
      <c r="J144" s="71"/>
      <c r="K144" s="71"/>
      <c r="L144" s="71"/>
      <c r="M144" s="71"/>
      <c r="N144" s="71"/>
      <c r="O144" s="71"/>
      <c r="P144" s="71"/>
    </row>
  </sheetData>
  <sheetProtection/>
  <mergeCells count="13">
    <mergeCell ref="B9:E9"/>
    <mergeCell ref="D1:E1"/>
    <mergeCell ref="B3:E3"/>
    <mergeCell ref="B4:E4"/>
    <mergeCell ref="B5:E5"/>
    <mergeCell ref="B7:D7"/>
    <mergeCell ref="B49:E49"/>
    <mergeCell ref="C50:E50"/>
    <mergeCell ref="B32:E32"/>
    <mergeCell ref="B39:E39"/>
    <mergeCell ref="C40:E40"/>
    <mergeCell ref="B21:E21"/>
    <mergeCell ref="B28:E28"/>
  </mergeCells>
  <dataValidations count="1">
    <dataValidation type="list" allowBlank="1" showInputMessage="1" showErrorMessage="1" sqref="E7:E8">
      <formula1>"Ja,Nej"</formula1>
    </dataValidation>
  </dataValidations>
  <printOptions/>
  <pageMargins left="0.7874015748031497" right="0.7874015748031497" top="0.4330708661417323" bottom="0.35433070866141736" header="0.35433070866141736" footer="0.2362204724409449"/>
  <pageSetup fitToHeight="0" fitToWidth="1" horizontalDpi="600" verticalDpi="600" orientation="portrait" paperSize="9" r:id="rId2"/>
  <headerFooter alignWithMargins="0">
    <oddFooter>&amp;CSida &amp;P(&amp;N)</oddFooter>
  </headerFooter>
  <rowBreaks count="1" manualBreakCount="1">
    <brk id="37" min="1" max="4" man="1"/>
  </rowBreaks>
  <drawing r:id="rId1"/>
</worksheet>
</file>

<file path=xl/worksheets/sheet9.xml><?xml version="1.0" encoding="utf-8"?>
<worksheet xmlns="http://schemas.openxmlformats.org/spreadsheetml/2006/main" xmlns:r="http://schemas.openxmlformats.org/officeDocument/2006/relationships">
  <sheetPr codeName="Blad23">
    <pageSetUpPr fitToPage="1"/>
  </sheetPr>
  <dimension ref="A1:O70"/>
  <sheetViews>
    <sheetView showGridLines="0" zoomScaleSheetLayoutView="75" zoomScalePageLayoutView="0" workbookViewId="0" topLeftCell="A1">
      <pane ySplit="4" topLeftCell="A5" activePane="bottomLeft" state="frozen"/>
      <selection pane="topLeft" activeCell="B4" sqref="B4:E4"/>
      <selection pane="bottomLeft" activeCell="B77" sqref="B77"/>
    </sheetView>
  </sheetViews>
  <sheetFormatPr defaultColWidth="9.140625" defaultRowHeight="12.75"/>
  <cols>
    <col min="1" max="1" width="21.421875" style="194" customWidth="1"/>
    <col min="2" max="2" width="59.8515625" style="194" bestFit="1" customWidth="1"/>
    <col min="3" max="3" width="10.7109375" style="712" customWidth="1"/>
    <col min="4" max="4" width="10.57421875" style="712" customWidth="1"/>
    <col min="5" max="5" width="10.421875" style="712" customWidth="1"/>
    <col min="6" max="6" width="1.8515625" style="194" customWidth="1"/>
    <col min="7" max="7" width="38.421875" style="194" customWidth="1"/>
    <col min="8" max="9" width="9.140625" style="194" customWidth="1"/>
    <col min="10" max="10" width="8.57421875" style="194" customWidth="1"/>
    <col min="11" max="15" width="9.140625" style="194" customWidth="1"/>
    <col min="16" max="16384" width="9.140625" style="588" customWidth="1"/>
  </cols>
  <sheetData>
    <row r="1" spans="2:5" s="183" customFormat="1" ht="22.5" customHeight="1">
      <c r="B1" s="180"/>
      <c r="C1" s="669"/>
      <c r="D1" s="1277"/>
      <c r="E1" s="1277"/>
    </row>
    <row r="2" spans="2:5" s="183" customFormat="1" ht="17.25" customHeight="1" thickBot="1">
      <c r="B2" s="187"/>
      <c r="C2" s="670"/>
      <c r="D2" s="671" t="s">
        <v>43</v>
      </c>
      <c r="E2" s="670"/>
    </row>
    <row r="3" spans="2:5" s="183" customFormat="1" ht="29.25" customHeight="1" thickBot="1">
      <c r="B3" s="1158"/>
      <c r="C3" s="1159"/>
      <c r="D3" s="1159"/>
      <c r="E3" s="1160"/>
    </row>
    <row r="4" spans="1:15" s="183" customFormat="1" ht="18" customHeight="1" thickBot="1">
      <c r="A4" s="236"/>
      <c r="B4" s="1278" t="s">
        <v>151</v>
      </c>
      <c r="C4" s="1278"/>
      <c r="D4" s="1278"/>
      <c r="E4" s="1278"/>
      <c r="F4" s="236"/>
      <c r="G4" s="236"/>
      <c r="H4" s="236"/>
      <c r="I4" s="236"/>
      <c r="J4" s="236"/>
      <c r="K4" s="236"/>
      <c r="L4" s="236"/>
      <c r="M4" s="236"/>
      <c r="N4" s="236"/>
      <c r="O4" s="236"/>
    </row>
    <row r="5" spans="1:15" s="673" customFormat="1" ht="39" customHeight="1">
      <c r="A5" s="672"/>
      <c r="B5" s="1274" t="str">
        <f>CONCATENATE("Fråga 35: Antal aktiva abonnemang[",Fotnoter!A99,"] till Internettjänst (access) fördelat per accessform och hastighet nedströms respektive uppströms den ",'Om detta formulär'!C10,":")</f>
        <v>Fråga 35: Antal aktiva abonnemang[93] till Internettjänst (access) fördelat per accessform och hastighet nedströms respektive uppströms den 31 dec 2010:</v>
      </c>
      <c r="C5" s="1275"/>
      <c r="D5" s="1275"/>
      <c r="E5" s="1276"/>
      <c r="F5" s="672"/>
      <c r="G5" s="672"/>
      <c r="H5" s="672"/>
      <c r="I5" s="672"/>
      <c r="J5" s="672"/>
      <c r="K5" s="672"/>
      <c r="L5" s="672"/>
      <c r="M5" s="672"/>
      <c r="N5" s="672"/>
      <c r="O5" s="672"/>
    </row>
    <row r="6" spans="1:15" s="673" customFormat="1" ht="12.75">
      <c r="A6" s="672"/>
      <c r="B6" s="674"/>
      <c r="C6" s="675" t="s">
        <v>31</v>
      </c>
      <c r="D6" s="675" t="s">
        <v>32</v>
      </c>
      <c r="E6" s="676" t="s">
        <v>33</v>
      </c>
      <c r="F6" s="672"/>
      <c r="G6" s="672"/>
      <c r="H6" s="672"/>
      <c r="I6" s="672"/>
      <c r="J6" s="672"/>
      <c r="K6" s="672"/>
      <c r="L6" s="672"/>
      <c r="M6" s="672"/>
      <c r="N6" s="672"/>
      <c r="O6" s="672"/>
    </row>
    <row r="7" spans="1:15" s="673" customFormat="1" ht="16.5" customHeight="1">
      <c r="A7" s="672"/>
      <c r="B7" s="677" t="s">
        <v>102</v>
      </c>
      <c r="C7" s="678"/>
      <c r="D7" s="679"/>
      <c r="E7" s="680" t="str">
        <f>IF(SUM(C7:D7)=0," ",SUM(C7:D7))</f>
        <v> </v>
      </c>
      <c r="F7" s="672"/>
      <c r="G7" s="672"/>
      <c r="H7" s="672"/>
      <c r="I7" s="672"/>
      <c r="J7" s="672"/>
      <c r="K7" s="672"/>
      <c r="L7" s="672"/>
      <c r="M7" s="672"/>
      <c r="N7" s="672"/>
      <c r="O7" s="672"/>
    </row>
    <row r="8" spans="1:15" s="673" customFormat="1" ht="16.5" customHeight="1">
      <c r="A8" s="672"/>
      <c r="B8" s="681" t="s">
        <v>40</v>
      </c>
      <c r="C8" s="682"/>
      <c r="D8" s="683"/>
      <c r="E8" s="684" t="str">
        <f>IF(SUM(C8:D8)=0," ",SUM(C8:D8))</f>
        <v> </v>
      </c>
      <c r="F8" s="672"/>
      <c r="G8" s="672"/>
      <c r="H8" s="672"/>
      <c r="I8" s="672"/>
      <c r="J8" s="672"/>
      <c r="K8" s="672"/>
      <c r="L8" s="672"/>
      <c r="M8" s="672"/>
      <c r="N8" s="672"/>
      <c r="O8" s="672"/>
    </row>
    <row r="9" spans="1:15" s="673" customFormat="1" ht="16.5" customHeight="1">
      <c r="A9" s="672"/>
      <c r="B9" s="677" t="s">
        <v>75</v>
      </c>
      <c r="C9" s="685" t="str">
        <f>IF(SUM(C10:C14)=0," ",SUM(C10:C14))</f>
        <v> </v>
      </c>
      <c r="D9" s="686" t="str">
        <f>IF(SUM(D10:D14)=0," ",SUM(D10:D14))</f>
        <v> </v>
      </c>
      <c r="E9" s="687" t="str">
        <f>IF(SUM(E10:E14)=0," ",SUM(E10:E14))</f>
        <v> </v>
      </c>
      <c r="F9" s="672"/>
      <c r="G9" s="672"/>
      <c r="H9" s="672"/>
      <c r="I9" s="672"/>
      <c r="J9" s="672"/>
      <c r="K9" s="672"/>
      <c r="L9" s="672"/>
      <c r="M9" s="672"/>
      <c r="N9" s="672"/>
      <c r="O9" s="672"/>
    </row>
    <row r="10" spans="1:15" s="673" customFormat="1" ht="16.5" customHeight="1">
      <c r="A10" s="672"/>
      <c r="B10" s="713" t="s">
        <v>191</v>
      </c>
      <c r="C10" s="688"/>
      <c r="D10" s="689"/>
      <c r="E10" s="690" t="str">
        <f>IF(SUM(C10:D10)=0," ",SUM(C10:D10))</f>
        <v> </v>
      </c>
      <c r="F10" s="672"/>
      <c r="G10" s="672"/>
      <c r="H10" s="672"/>
      <c r="I10" s="672"/>
      <c r="J10" s="672"/>
      <c r="K10" s="672"/>
      <c r="L10" s="672"/>
      <c r="M10" s="672"/>
      <c r="N10" s="672"/>
      <c r="O10" s="672"/>
    </row>
    <row r="11" spans="1:15" s="673" customFormat="1" ht="16.5" customHeight="1">
      <c r="A11" s="672"/>
      <c r="B11" s="713" t="s">
        <v>192</v>
      </c>
      <c r="C11" s="688"/>
      <c r="D11" s="689"/>
      <c r="E11" s="690" t="str">
        <f aca="true" t="shared" si="0" ref="E11:E40">IF(SUM(C11:D11)=0," ",SUM(C11:D11))</f>
        <v> </v>
      </c>
      <c r="F11" s="672"/>
      <c r="G11" s="672"/>
      <c r="H11" s="672"/>
      <c r="I11" s="672"/>
      <c r="J11" s="672"/>
      <c r="K11" s="672"/>
      <c r="L11" s="672"/>
      <c r="M11" s="672"/>
      <c r="N11" s="672"/>
      <c r="O11" s="672"/>
    </row>
    <row r="12" spans="1:15" s="673" customFormat="1" ht="16.5" customHeight="1">
      <c r="A12" s="672"/>
      <c r="B12" s="713" t="s">
        <v>193</v>
      </c>
      <c r="C12" s="688"/>
      <c r="D12" s="689"/>
      <c r="E12" s="690" t="str">
        <f t="shared" si="0"/>
        <v> </v>
      </c>
      <c r="F12" s="672"/>
      <c r="G12" s="672"/>
      <c r="H12" s="672"/>
      <c r="I12" s="672"/>
      <c r="J12" s="672"/>
      <c r="K12" s="672"/>
      <c r="L12" s="672"/>
      <c r="M12" s="672"/>
      <c r="N12" s="672"/>
      <c r="O12" s="672"/>
    </row>
    <row r="13" spans="1:15" s="673" customFormat="1" ht="16.5" customHeight="1">
      <c r="A13" s="672"/>
      <c r="B13" s="713" t="s">
        <v>340</v>
      </c>
      <c r="C13" s="688"/>
      <c r="D13" s="689"/>
      <c r="E13" s="690" t="str">
        <f t="shared" si="0"/>
        <v> </v>
      </c>
      <c r="F13" s="672"/>
      <c r="G13" s="988"/>
      <c r="H13" s="672"/>
      <c r="I13" s="672"/>
      <c r="J13" s="672"/>
      <c r="K13" s="672"/>
      <c r="L13" s="672"/>
      <c r="M13" s="672"/>
      <c r="N13" s="672"/>
      <c r="O13" s="672"/>
    </row>
    <row r="14" spans="1:15" s="673" customFormat="1" ht="16.5" customHeight="1">
      <c r="A14" s="672"/>
      <c r="B14" s="713" t="s">
        <v>338</v>
      </c>
      <c r="C14" s="688"/>
      <c r="D14" s="689"/>
      <c r="E14" s="690" t="str">
        <f t="shared" si="0"/>
        <v> </v>
      </c>
      <c r="F14" s="672"/>
      <c r="G14" s="988"/>
      <c r="H14" s="672"/>
      <c r="I14" s="672"/>
      <c r="J14" s="672"/>
      <c r="K14" s="672"/>
      <c r="L14" s="672"/>
      <c r="M14" s="672"/>
      <c r="N14" s="672"/>
      <c r="O14" s="672"/>
    </row>
    <row r="15" spans="1:15" s="673" customFormat="1" ht="16.5" customHeight="1">
      <c r="A15" s="672"/>
      <c r="B15" s="714" t="str">
        <f>CONCATENATE("varav xDSL slutkunder ansl. via LLUB (fullt tillträde/ledning)[",Fotnoter!A100,"]:")</f>
        <v>varav xDSL slutkunder ansl. via LLUB (fullt tillträde/ledning)[94]:</v>
      </c>
      <c r="C15" s="688"/>
      <c r="D15" s="689"/>
      <c r="E15" s="690" t="str">
        <f t="shared" si="0"/>
        <v> </v>
      </c>
      <c r="F15" s="672"/>
      <c r="G15" s="672"/>
      <c r="H15" s="672"/>
      <c r="I15" s="672"/>
      <c r="J15" s="672"/>
      <c r="K15" s="672"/>
      <c r="L15" s="672"/>
      <c r="M15" s="672"/>
      <c r="N15" s="672"/>
      <c r="O15" s="672"/>
    </row>
    <row r="16" spans="1:15" s="673" customFormat="1" ht="16.5" customHeight="1">
      <c r="A16" s="672"/>
      <c r="B16" s="714" t="str">
        <f>CONCATENATE("varav xDSL slutkunder ansl. via LLUB (delat tillträde/ledning)[",Fotnoter!A100,"]:")</f>
        <v>varav xDSL slutkunder ansl. via LLUB (delat tillträde/ledning)[94]:</v>
      </c>
      <c r="C16" s="688"/>
      <c r="D16" s="689"/>
      <c r="E16" s="690" t="str">
        <f t="shared" si="0"/>
        <v> </v>
      </c>
      <c r="F16" s="672"/>
      <c r="G16" s="672"/>
      <c r="H16" s="672"/>
      <c r="I16" s="672"/>
      <c r="J16" s="672"/>
      <c r="K16" s="672"/>
      <c r="L16" s="672"/>
      <c r="M16" s="672"/>
      <c r="N16" s="672"/>
      <c r="O16" s="672"/>
    </row>
    <row r="17" spans="1:15" s="673" customFormat="1" ht="16.5" customHeight="1">
      <c r="A17" s="672"/>
      <c r="B17" s="715" t="str">
        <f>CONCATENATE("varav xDSL slutkunder anslutna via andra grossistprodukter[",Fotnoter!A101,"]:")</f>
        <v>varav xDSL slutkunder anslutna via andra grossistprodukter[95]:</v>
      </c>
      <c r="C17" s="682"/>
      <c r="D17" s="683"/>
      <c r="E17" s="684" t="str">
        <f t="shared" si="0"/>
        <v> </v>
      </c>
      <c r="F17" s="672"/>
      <c r="G17" s="672"/>
      <c r="H17" s="672"/>
      <c r="I17" s="672"/>
      <c r="J17" s="672"/>
      <c r="K17" s="672"/>
      <c r="L17" s="672"/>
      <c r="M17" s="672"/>
      <c r="N17" s="672"/>
      <c r="O17" s="672"/>
    </row>
    <row r="18" spans="1:15" s="673" customFormat="1" ht="16.5" customHeight="1">
      <c r="A18" s="672"/>
      <c r="B18" s="677" t="s">
        <v>21</v>
      </c>
      <c r="C18" s="685" t="str">
        <f>IF(SUM(C19:C23)=0," ",SUM(C19:C23))</f>
        <v> </v>
      </c>
      <c r="D18" s="686" t="str">
        <f>IF(SUM(D19:D23)=0," ",SUM(D19:D23))</f>
        <v> </v>
      </c>
      <c r="E18" s="687" t="str">
        <f>IF(SUM(E19:E23)=0," ",SUM(E19:E23))</f>
        <v> </v>
      </c>
      <c r="F18" s="672"/>
      <c r="G18" s="672"/>
      <c r="H18" s="672"/>
      <c r="I18" s="672"/>
      <c r="J18" s="672"/>
      <c r="K18" s="672"/>
      <c r="L18" s="672"/>
      <c r="M18" s="672"/>
      <c r="N18" s="672"/>
      <c r="O18" s="672"/>
    </row>
    <row r="19" spans="1:15" s="673" customFormat="1" ht="16.5" customHeight="1">
      <c r="A19" s="672"/>
      <c r="B19" s="691" t="s">
        <v>103</v>
      </c>
      <c r="C19" s="688"/>
      <c r="D19" s="689"/>
      <c r="E19" s="690" t="str">
        <f t="shared" si="0"/>
        <v> </v>
      </c>
      <c r="F19" s="672"/>
      <c r="G19" s="672"/>
      <c r="H19" s="672"/>
      <c r="I19" s="672"/>
      <c r="J19" s="672"/>
      <c r="K19" s="672"/>
      <c r="L19" s="672"/>
      <c r="M19" s="672"/>
      <c r="N19" s="672"/>
      <c r="O19" s="672"/>
    </row>
    <row r="20" spans="1:15" s="673" customFormat="1" ht="16.5" customHeight="1">
      <c r="A20" s="672"/>
      <c r="B20" s="691" t="s">
        <v>104</v>
      </c>
      <c r="C20" s="688"/>
      <c r="D20" s="689"/>
      <c r="E20" s="690" t="str">
        <f t="shared" si="0"/>
        <v> </v>
      </c>
      <c r="F20" s="672"/>
      <c r="G20" s="889"/>
      <c r="H20" s="672"/>
      <c r="I20" s="672"/>
      <c r="J20" s="672"/>
      <c r="K20" s="672"/>
      <c r="L20" s="672"/>
      <c r="M20" s="672"/>
      <c r="N20" s="672"/>
      <c r="O20" s="672"/>
    </row>
    <row r="21" spans="1:15" s="673" customFormat="1" ht="16.5" customHeight="1">
      <c r="A21" s="890"/>
      <c r="B21" s="691" t="s">
        <v>152</v>
      </c>
      <c r="C21" s="682"/>
      <c r="D21" s="683"/>
      <c r="E21" s="690" t="str">
        <f t="shared" si="0"/>
        <v> </v>
      </c>
      <c r="F21" s="672"/>
      <c r="G21" s="672"/>
      <c r="H21" s="672"/>
      <c r="I21" s="672"/>
      <c r="J21" s="672"/>
      <c r="K21" s="672"/>
      <c r="L21" s="672"/>
      <c r="M21" s="672"/>
      <c r="N21" s="672"/>
      <c r="O21" s="672"/>
    </row>
    <row r="22" spans="1:15" s="673" customFormat="1" ht="16.5" customHeight="1">
      <c r="A22" s="672"/>
      <c r="B22" s="691" t="s">
        <v>341</v>
      </c>
      <c r="C22" s="936"/>
      <c r="D22" s="934"/>
      <c r="E22" s="893" t="str">
        <f t="shared" si="0"/>
        <v> </v>
      </c>
      <c r="F22" s="672"/>
      <c r="G22" s="988"/>
      <c r="H22" s="672"/>
      <c r="I22" s="672"/>
      <c r="J22" s="672"/>
      <c r="K22" s="672"/>
      <c r="L22" s="672"/>
      <c r="M22" s="672"/>
      <c r="N22" s="672"/>
      <c r="O22" s="672"/>
    </row>
    <row r="23" spans="1:15" s="673" customFormat="1" ht="16.5" customHeight="1">
      <c r="A23" s="672"/>
      <c r="B23" s="891" t="s">
        <v>339</v>
      </c>
      <c r="C23" s="887"/>
      <c r="D23" s="935"/>
      <c r="E23" s="893" t="str">
        <f t="shared" si="0"/>
        <v> </v>
      </c>
      <c r="F23" s="672"/>
      <c r="G23" s="988"/>
      <c r="H23" s="672"/>
      <c r="I23" s="672"/>
      <c r="J23" s="672"/>
      <c r="K23" s="672"/>
      <c r="L23" s="672"/>
      <c r="M23" s="672"/>
      <c r="N23" s="672"/>
      <c r="O23" s="672"/>
    </row>
    <row r="24" spans="1:15" s="673" customFormat="1" ht="16.5" customHeight="1">
      <c r="A24" s="672"/>
      <c r="B24" s="677" t="str">
        <f>CONCATENATE("Fast radio access[",Fotnoter!A102,"]:")</f>
        <v>Fast radio access[96]:</v>
      </c>
      <c r="C24" s="685" t="str">
        <f>IF(SUM(C25:C29)=0," ",SUM(C25:C29))</f>
        <v> </v>
      </c>
      <c r="D24" s="686" t="str">
        <f>IF(SUM(D25:D29)=0," ",SUM(D25:D29))</f>
        <v> </v>
      </c>
      <c r="E24" s="687" t="str">
        <f>IF(SUM(E25:E29)=0," ",SUM(E25:E29))</f>
        <v> </v>
      </c>
      <c r="F24" s="672"/>
      <c r="G24" s="672"/>
      <c r="H24" s="672"/>
      <c r="I24" s="672"/>
      <c r="J24" s="672"/>
      <c r="K24" s="672"/>
      <c r="L24" s="672"/>
      <c r="M24" s="672"/>
      <c r="N24" s="672"/>
      <c r="O24" s="672"/>
    </row>
    <row r="25" spans="1:15" s="673" customFormat="1" ht="16.5" customHeight="1">
      <c r="A25" s="672"/>
      <c r="B25" s="691" t="s">
        <v>103</v>
      </c>
      <c r="C25" s="688"/>
      <c r="D25" s="689"/>
      <c r="E25" s="690" t="str">
        <f t="shared" si="0"/>
        <v> </v>
      </c>
      <c r="F25" s="672"/>
      <c r="G25" s="672"/>
      <c r="H25" s="672"/>
      <c r="I25" s="672"/>
      <c r="J25" s="672"/>
      <c r="K25" s="672"/>
      <c r="L25" s="672"/>
      <c r="M25" s="672"/>
      <c r="N25" s="672"/>
      <c r="O25" s="672"/>
    </row>
    <row r="26" spans="1:15" s="673" customFormat="1" ht="16.5" customHeight="1">
      <c r="A26" s="672"/>
      <c r="B26" s="691" t="s">
        <v>104</v>
      </c>
      <c r="C26" s="688"/>
      <c r="D26" s="689"/>
      <c r="E26" s="690" t="str">
        <f t="shared" si="0"/>
        <v> </v>
      </c>
      <c r="F26" s="672"/>
      <c r="G26" s="672"/>
      <c r="H26" s="672"/>
      <c r="I26" s="672"/>
      <c r="J26" s="672"/>
      <c r="K26" s="672"/>
      <c r="L26" s="672"/>
      <c r="M26" s="672"/>
      <c r="N26" s="672"/>
      <c r="O26" s="672"/>
    </row>
    <row r="27" spans="1:15" s="673" customFormat="1" ht="16.5" customHeight="1">
      <c r="A27" s="672"/>
      <c r="B27" s="691" t="s">
        <v>152</v>
      </c>
      <c r="C27" s="682"/>
      <c r="D27" s="683"/>
      <c r="E27" s="690" t="str">
        <f t="shared" si="0"/>
        <v> </v>
      </c>
      <c r="F27" s="672"/>
      <c r="G27" s="672"/>
      <c r="H27" s="672"/>
      <c r="I27" s="672"/>
      <c r="J27" s="672"/>
      <c r="K27" s="672"/>
      <c r="L27" s="672"/>
      <c r="M27" s="672"/>
      <c r="N27" s="672"/>
      <c r="O27" s="672"/>
    </row>
    <row r="28" spans="1:15" s="673" customFormat="1" ht="16.5" customHeight="1">
      <c r="A28" s="672"/>
      <c r="B28" s="691" t="s">
        <v>341</v>
      </c>
      <c r="C28" s="940"/>
      <c r="D28" s="939"/>
      <c r="E28" s="937" t="str">
        <f>IF(SUM(C28:D28)=0," ",SUM(C28:D28))</f>
        <v> </v>
      </c>
      <c r="F28" s="672"/>
      <c r="G28" s="988"/>
      <c r="H28" s="672"/>
      <c r="I28" s="672"/>
      <c r="J28" s="672"/>
      <c r="K28" s="672"/>
      <c r="L28" s="672"/>
      <c r="M28" s="672"/>
      <c r="N28" s="672"/>
      <c r="O28" s="672"/>
    </row>
    <row r="29" spans="1:15" s="673" customFormat="1" ht="16.5" customHeight="1">
      <c r="A29" s="672"/>
      <c r="B29" s="891" t="s">
        <v>339</v>
      </c>
      <c r="C29" s="941"/>
      <c r="D29" s="888"/>
      <c r="E29" s="938" t="str">
        <f>IF(SUM(C29:D29)=0," ",SUM(C29:D29))</f>
        <v> </v>
      </c>
      <c r="F29" s="672"/>
      <c r="G29" s="988"/>
      <c r="H29" s="672"/>
      <c r="I29" s="672"/>
      <c r="J29" s="672"/>
      <c r="K29" s="672"/>
      <c r="L29" s="672"/>
      <c r="M29" s="672"/>
      <c r="N29" s="672"/>
      <c r="O29" s="672"/>
    </row>
    <row r="30" spans="1:15" s="673" customFormat="1" ht="16.5" customHeight="1">
      <c r="A30" s="672"/>
      <c r="B30" s="677" t="s">
        <v>41</v>
      </c>
      <c r="C30" s="685" t="str">
        <f>IF(SUM(C31:C35)=0," ",SUM(C31:C35))</f>
        <v> </v>
      </c>
      <c r="D30" s="686" t="str">
        <f>IF(SUM(D31:D35)=0," ",SUM(D31:D35))</f>
        <v> </v>
      </c>
      <c r="E30" s="687" t="str">
        <f>IF(SUM(E31:E35)=0," ",SUM(E31:E35))</f>
        <v> </v>
      </c>
      <c r="F30" s="672"/>
      <c r="G30" s="672"/>
      <c r="H30" s="672"/>
      <c r="I30" s="672"/>
      <c r="J30" s="672"/>
      <c r="K30" s="672"/>
      <c r="L30" s="672"/>
      <c r="M30" s="672"/>
      <c r="N30" s="672"/>
      <c r="O30" s="672"/>
    </row>
    <row r="31" spans="1:15" s="673" customFormat="1" ht="16.5" customHeight="1">
      <c r="A31" s="895"/>
      <c r="B31" s="930" t="s">
        <v>103</v>
      </c>
      <c r="C31" s="688"/>
      <c r="D31" s="689"/>
      <c r="E31" s="690" t="str">
        <f t="shared" si="0"/>
        <v> </v>
      </c>
      <c r="F31" s="672"/>
      <c r="G31" s="672"/>
      <c r="H31" s="672"/>
      <c r="I31" s="672"/>
      <c r="J31" s="672"/>
      <c r="K31" s="672"/>
      <c r="L31" s="672"/>
      <c r="M31" s="672"/>
      <c r="N31" s="672"/>
      <c r="O31" s="672"/>
    </row>
    <row r="32" spans="1:15" s="673" customFormat="1" ht="16.5" customHeight="1">
      <c r="A32" s="894"/>
      <c r="B32" s="691" t="s">
        <v>104</v>
      </c>
      <c r="C32" s="688"/>
      <c r="D32" s="689"/>
      <c r="E32" s="690" t="str">
        <f t="shared" si="0"/>
        <v> </v>
      </c>
      <c r="F32" s="672"/>
      <c r="G32" s="672"/>
      <c r="H32" s="672"/>
      <c r="I32" s="672"/>
      <c r="J32" s="672"/>
      <c r="K32" s="672"/>
      <c r="L32" s="672"/>
      <c r="M32" s="672"/>
      <c r="N32" s="672"/>
      <c r="O32" s="672"/>
    </row>
    <row r="33" spans="1:15" s="673" customFormat="1" ht="16.5" customHeight="1">
      <c r="A33" s="672"/>
      <c r="B33" s="691" t="s">
        <v>152</v>
      </c>
      <c r="C33" s="682"/>
      <c r="D33" s="683"/>
      <c r="E33" s="690" t="str">
        <f t="shared" si="0"/>
        <v> </v>
      </c>
      <c r="F33" s="672"/>
      <c r="G33" s="672"/>
      <c r="H33" s="672"/>
      <c r="I33" s="672"/>
      <c r="J33" s="672"/>
      <c r="K33" s="672"/>
      <c r="L33" s="672"/>
      <c r="M33" s="672"/>
      <c r="N33" s="672"/>
      <c r="O33" s="672"/>
    </row>
    <row r="34" spans="1:15" s="673" customFormat="1" ht="16.5" customHeight="1">
      <c r="A34" s="672"/>
      <c r="B34" s="691" t="s">
        <v>341</v>
      </c>
      <c r="C34" s="892"/>
      <c r="D34" s="683"/>
      <c r="E34" s="690" t="str">
        <f t="shared" si="0"/>
        <v> </v>
      </c>
      <c r="F34" s="672"/>
      <c r="G34" s="988"/>
      <c r="H34" s="672"/>
      <c r="I34" s="672"/>
      <c r="J34" s="672"/>
      <c r="K34" s="672"/>
      <c r="L34" s="672"/>
      <c r="M34" s="672"/>
      <c r="N34" s="672"/>
      <c r="O34" s="672"/>
    </row>
    <row r="35" spans="1:15" s="673" customFormat="1" ht="16.5" customHeight="1">
      <c r="A35" s="672"/>
      <c r="B35" s="886" t="s">
        <v>339</v>
      </c>
      <c r="C35" s="887"/>
      <c r="D35" s="898"/>
      <c r="E35" s="690" t="str">
        <f t="shared" si="0"/>
        <v> </v>
      </c>
      <c r="F35" s="672"/>
      <c r="G35" s="988"/>
      <c r="H35" s="672"/>
      <c r="I35" s="672"/>
      <c r="J35" s="672"/>
      <c r="K35" s="672"/>
      <c r="L35" s="672"/>
      <c r="M35" s="672"/>
      <c r="N35" s="672"/>
      <c r="O35" s="672"/>
    </row>
    <row r="36" spans="1:15" s="673" customFormat="1" ht="16.5" customHeight="1">
      <c r="A36" s="672"/>
      <c r="B36" s="677" t="str">
        <f>CONCATENATE("Fiber och Fiber-LAN[",Fotnoter!A103,"]:")</f>
        <v>Fiber och Fiber-LAN[97]:</v>
      </c>
      <c r="C36" s="685" t="str">
        <f>IF(SUM(C37:C41)=0," ",SUM(C37:C41))</f>
        <v> </v>
      </c>
      <c r="D36" s="686" t="str">
        <f>IF(SUM(D37:D41)=0," ",SUM(D37:D41))</f>
        <v> </v>
      </c>
      <c r="E36" s="687" t="str">
        <f>IF(SUM(E37:E41)=0," ",SUM(E37:E41))</f>
        <v> </v>
      </c>
      <c r="F36" s="672"/>
      <c r="G36" s="672"/>
      <c r="H36" s="672"/>
      <c r="I36" s="672"/>
      <c r="J36" s="672"/>
      <c r="K36" s="672"/>
      <c r="L36" s="672"/>
      <c r="M36" s="672"/>
      <c r="N36" s="672"/>
      <c r="O36" s="672"/>
    </row>
    <row r="37" spans="1:15" s="673" customFormat="1" ht="16.5" customHeight="1">
      <c r="A37" s="672"/>
      <c r="B37" s="691" t="s">
        <v>103</v>
      </c>
      <c r="C37" s="682"/>
      <c r="D37" s="683"/>
      <c r="E37" s="690" t="str">
        <f t="shared" si="0"/>
        <v> </v>
      </c>
      <c r="F37" s="672"/>
      <c r="G37" s="672"/>
      <c r="H37" s="672"/>
      <c r="I37" s="672"/>
      <c r="J37" s="672"/>
      <c r="K37" s="672"/>
      <c r="L37" s="672"/>
      <c r="M37" s="672"/>
      <c r="N37" s="672"/>
      <c r="O37" s="672"/>
    </row>
    <row r="38" spans="1:15" s="673" customFormat="1" ht="16.5" customHeight="1">
      <c r="A38" s="672"/>
      <c r="B38" s="691" t="s">
        <v>104</v>
      </c>
      <c r="C38" s="682"/>
      <c r="D38" s="683"/>
      <c r="E38" s="690" t="str">
        <f t="shared" si="0"/>
        <v> </v>
      </c>
      <c r="F38" s="672"/>
      <c r="G38" s="672"/>
      <c r="H38" s="672"/>
      <c r="I38" s="672"/>
      <c r="J38" s="672"/>
      <c r="K38" s="672"/>
      <c r="L38" s="672"/>
      <c r="M38" s="672"/>
      <c r="N38" s="672"/>
      <c r="O38" s="672"/>
    </row>
    <row r="39" spans="1:15" s="673" customFormat="1" ht="16.5" customHeight="1">
      <c r="A39" s="672"/>
      <c r="B39" s="691" t="s">
        <v>152</v>
      </c>
      <c r="C39" s="682"/>
      <c r="D39" s="683"/>
      <c r="E39" s="690" t="str">
        <f t="shared" si="0"/>
        <v> </v>
      </c>
      <c r="F39" s="672"/>
      <c r="G39" s="672"/>
      <c r="H39" s="672"/>
      <c r="I39" s="672"/>
      <c r="J39" s="672"/>
      <c r="K39" s="672"/>
      <c r="L39" s="672"/>
      <c r="M39" s="672"/>
      <c r="N39" s="672"/>
      <c r="O39" s="672"/>
    </row>
    <row r="40" spans="1:15" s="673" customFormat="1" ht="16.5" customHeight="1">
      <c r="A40" s="672"/>
      <c r="B40" s="691" t="s">
        <v>341</v>
      </c>
      <c r="C40" s="682"/>
      <c r="D40" s="683"/>
      <c r="E40" s="690" t="str">
        <f t="shared" si="0"/>
        <v> </v>
      </c>
      <c r="F40" s="672"/>
      <c r="G40" s="988"/>
      <c r="H40" s="672"/>
      <c r="I40" s="672"/>
      <c r="J40" s="672"/>
      <c r="K40" s="672"/>
      <c r="L40" s="672"/>
      <c r="M40" s="672"/>
      <c r="N40" s="672"/>
      <c r="O40" s="672"/>
    </row>
    <row r="41" spans="1:15" s="673" customFormat="1" ht="16.5" customHeight="1">
      <c r="A41" s="672"/>
      <c r="B41" s="886" t="s">
        <v>339</v>
      </c>
      <c r="C41" s="941"/>
      <c r="D41" s="935"/>
      <c r="E41" s="690" t="str">
        <f>IF(SUM(C41:D41)=0," ",SUM(C41:D41))</f>
        <v> </v>
      </c>
      <c r="F41" s="672"/>
      <c r="G41" s="988"/>
      <c r="H41" s="672"/>
      <c r="I41" s="672"/>
      <c r="J41" s="672"/>
      <c r="K41" s="672"/>
      <c r="L41" s="672"/>
      <c r="M41" s="672"/>
      <c r="N41" s="672"/>
      <c r="O41" s="672"/>
    </row>
    <row r="42" spans="1:15" s="673" customFormat="1" ht="16.5" customHeight="1">
      <c r="A42" s="672"/>
      <c r="B42" s="677" t="s">
        <v>130</v>
      </c>
      <c r="C42" s="685" t="str">
        <f>IF(SUM(C43:C47)=0," ",SUM(C43:C47))</f>
        <v> </v>
      </c>
      <c r="D42" s="686" t="str">
        <f>IF(SUM(D43:D47)=0," ",SUM(D43:D47))</f>
        <v> </v>
      </c>
      <c r="E42" s="687" t="str">
        <f>IF(SUM(E43:E47)=0," ",SUM(E43:E47))</f>
        <v> </v>
      </c>
      <c r="F42" s="672"/>
      <c r="G42" s="672"/>
      <c r="H42" s="672"/>
      <c r="I42" s="672"/>
      <c r="J42" s="672"/>
      <c r="K42" s="672"/>
      <c r="L42" s="672"/>
      <c r="M42" s="672"/>
      <c r="N42" s="672"/>
      <c r="O42" s="672"/>
    </row>
    <row r="43" spans="1:15" s="673" customFormat="1" ht="16.5" customHeight="1">
      <c r="A43" s="672"/>
      <c r="B43" s="691" t="s">
        <v>103</v>
      </c>
      <c r="C43" s="682"/>
      <c r="D43" s="683"/>
      <c r="E43" s="690" t="str">
        <f>IF(SUM(C43:D43)=0," ",SUM(C43:D43))</f>
        <v> </v>
      </c>
      <c r="F43" s="672"/>
      <c r="G43" s="672"/>
      <c r="H43" s="672"/>
      <c r="I43" s="672"/>
      <c r="J43" s="672"/>
      <c r="K43" s="672"/>
      <c r="L43" s="672"/>
      <c r="M43" s="672"/>
      <c r="N43" s="672"/>
      <c r="O43" s="672"/>
    </row>
    <row r="44" spans="1:15" s="673" customFormat="1" ht="16.5" customHeight="1">
      <c r="A44" s="672"/>
      <c r="B44" s="691" t="s">
        <v>104</v>
      </c>
      <c r="C44" s="682"/>
      <c r="D44" s="683"/>
      <c r="E44" s="690" t="str">
        <f>IF(SUM(C44:D44)=0," ",SUM(C44:D44))</f>
        <v> </v>
      </c>
      <c r="F44" s="672"/>
      <c r="G44" s="672"/>
      <c r="H44" s="672"/>
      <c r="I44" s="672"/>
      <c r="J44" s="672"/>
      <c r="K44" s="672"/>
      <c r="L44" s="672"/>
      <c r="M44" s="672"/>
      <c r="N44" s="672"/>
      <c r="O44" s="672"/>
    </row>
    <row r="45" spans="1:15" s="673" customFormat="1" ht="16.5" customHeight="1">
      <c r="A45" s="672"/>
      <c r="B45" s="691" t="s">
        <v>152</v>
      </c>
      <c r="C45" s="682"/>
      <c r="D45" s="683"/>
      <c r="E45" s="690" t="str">
        <f>IF(SUM(C45:D45)=0," ",SUM(C45:D45))</f>
        <v> </v>
      </c>
      <c r="F45" s="672"/>
      <c r="G45" s="672"/>
      <c r="H45" s="672"/>
      <c r="I45" s="672"/>
      <c r="J45" s="672"/>
      <c r="K45" s="672"/>
      <c r="L45" s="672"/>
      <c r="M45" s="672"/>
      <c r="N45" s="672"/>
      <c r="O45" s="672"/>
    </row>
    <row r="46" spans="1:15" s="673" customFormat="1" ht="16.5" customHeight="1">
      <c r="A46" s="672"/>
      <c r="B46" s="691" t="s">
        <v>341</v>
      </c>
      <c r="C46" s="688"/>
      <c r="D46" s="689"/>
      <c r="E46" s="690" t="str">
        <f>IF(SUM(C46:D46)=0," ",SUM(C46:D46))</f>
        <v> </v>
      </c>
      <c r="F46" s="672"/>
      <c r="G46" s="988"/>
      <c r="H46" s="672"/>
      <c r="I46" s="672"/>
      <c r="J46" s="672"/>
      <c r="K46" s="672"/>
      <c r="L46" s="672"/>
      <c r="M46" s="672"/>
      <c r="N46" s="672"/>
      <c r="O46" s="672"/>
    </row>
    <row r="47" spans="1:15" s="673" customFormat="1" ht="16.5" customHeight="1" thickBot="1">
      <c r="A47" s="672"/>
      <c r="B47" s="896" t="s">
        <v>339</v>
      </c>
      <c r="C47" s="887"/>
      <c r="D47" s="897"/>
      <c r="E47" s="690" t="str">
        <f>IF(SUM(C47:D47)=0," ",SUM(C47:D47))</f>
        <v> </v>
      </c>
      <c r="F47" s="672"/>
      <c r="G47" s="988"/>
      <c r="H47" s="672"/>
      <c r="I47" s="672"/>
      <c r="J47" s="672"/>
      <c r="K47" s="672"/>
      <c r="L47" s="672"/>
      <c r="M47" s="672"/>
      <c r="N47" s="672"/>
      <c r="O47" s="672"/>
    </row>
    <row r="48" spans="1:15" s="673" customFormat="1" ht="16.5" customHeight="1" thickTop="1">
      <c r="A48" s="672"/>
      <c r="B48" s="899" t="s">
        <v>105</v>
      </c>
      <c r="C48" s="1071" t="str">
        <f>IF(SUM(C7:C9,C18,C24,C30,C36,C42)=0," ",SUM(C7:C9,C18,C24,C30,C36,C42))</f>
        <v> </v>
      </c>
      <c r="D48" s="900" t="str">
        <f>IF(SUM(D7:D9,D18,D24,D30,D36,D42)=0," ",SUM(D7:D9,D18,D24,D30,D36,D42))</f>
        <v> </v>
      </c>
      <c r="E48" s="1072" t="str">
        <f>IF(SUM(E7:E9,E18,E24,E30,E36,E42)=0," ",SUM(E7:E9,E18,E24,E30,E36,E42))</f>
        <v> </v>
      </c>
      <c r="F48" s="672"/>
      <c r="G48" s="672"/>
      <c r="H48" s="672"/>
      <c r="I48" s="672"/>
      <c r="J48" s="672"/>
      <c r="K48" s="672"/>
      <c r="L48" s="672"/>
      <c r="M48" s="672"/>
      <c r="N48" s="672"/>
      <c r="O48" s="672"/>
    </row>
    <row r="49" spans="1:15" s="673" customFormat="1" ht="16.5" customHeight="1">
      <c r="A49" s="672"/>
      <c r="B49" s="905" t="s">
        <v>351</v>
      </c>
      <c r="C49" s="942"/>
      <c r="D49" s="943"/>
      <c r="E49" s="963" t="str">
        <f>IF(SUM(C49:D49)=0," ",SUM(C49:D49))</f>
        <v> </v>
      </c>
      <c r="F49" s="672"/>
      <c r="G49" s="989"/>
      <c r="H49" s="947"/>
      <c r="I49" s="672"/>
      <c r="J49" s="672"/>
      <c r="K49" s="672"/>
      <c r="L49" s="672"/>
      <c r="M49" s="672"/>
      <c r="N49" s="672"/>
      <c r="O49" s="672"/>
    </row>
    <row r="50" spans="1:15" s="673" customFormat="1" ht="16.5" customHeight="1">
      <c r="A50" s="672"/>
      <c r="B50" s="906" t="s">
        <v>352</v>
      </c>
      <c r="C50" s="944"/>
      <c r="D50" s="945"/>
      <c r="E50" s="690" t="str">
        <f>IF(SUM(C50:D50)=0," ",SUM(C50:D50))</f>
        <v> </v>
      </c>
      <c r="F50" s="672"/>
      <c r="G50" s="989"/>
      <c r="H50" s="947"/>
      <c r="I50" s="672"/>
      <c r="J50" s="672"/>
      <c r="K50" s="672"/>
      <c r="L50" s="672"/>
      <c r="M50" s="672"/>
      <c r="N50" s="672"/>
      <c r="O50" s="672"/>
    </row>
    <row r="51" spans="1:15" s="673" customFormat="1" ht="16.5" customHeight="1">
      <c r="A51" s="672"/>
      <c r="B51" s="906" t="s">
        <v>353</v>
      </c>
      <c r="C51" s="1070"/>
      <c r="D51" s="946"/>
      <c r="E51" s="964" t="str">
        <f>IF(SUM(C51:D51)=0," ",SUM(C51:D51))</f>
        <v> </v>
      </c>
      <c r="F51" s="672"/>
      <c r="G51" s="989"/>
      <c r="H51" s="947"/>
      <c r="I51" s="672"/>
      <c r="J51" s="672"/>
      <c r="K51" s="672"/>
      <c r="L51" s="672"/>
      <c r="M51" s="672"/>
      <c r="N51" s="672"/>
      <c r="O51" s="672"/>
    </row>
    <row r="52" spans="1:15" s="673" customFormat="1" ht="63.75" customHeight="1">
      <c r="A52" s="672"/>
      <c r="B52" s="1279" t="s">
        <v>106</v>
      </c>
      <c r="C52" s="1198"/>
      <c r="D52" s="1198"/>
      <c r="E52" s="1280"/>
      <c r="F52" s="672"/>
      <c r="G52" s="672"/>
      <c r="H52" s="672"/>
      <c r="I52" s="672"/>
      <c r="J52" s="672"/>
      <c r="K52" s="672"/>
      <c r="L52" s="672"/>
      <c r="M52" s="672"/>
      <c r="N52" s="672"/>
      <c r="O52" s="672"/>
    </row>
    <row r="53" spans="2:5" s="692" customFormat="1" ht="12.75">
      <c r="B53" s="827"/>
      <c r="C53" s="365"/>
      <c r="D53" s="365"/>
      <c r="E53" s="365"/>
    </row>
    <row r="54" spans="1:15" s="673" customFormat="1" ht="48.75" customHeight="1">
      <c r="A54" s="672"/>
      <c r="B54" s="1274" t="str">
        <f>CONCATENATE("Fråga 36: Intäkter (tusentals kronor) från slutkund för aktiva abonnemang[",Fotnoter!A104,"] till Internettjänst (access) oberoende accessform (exklusive mobilt bredband och koncerninterna intäkter) under ",'Om detta formulär'!C6,":")</f>
        <v>Fråga 36: Intäkter (tusentals kronor) från slutkund för aktiva abonnemang[98] till Internettjänst (access) oberoende accessform (exklusive mobilt bredband och koncerninterna intäkter) under 2010:</v>
      </c>
      <c r="C54" s="1275"/>
      <c r="D54" s="1275"/>
      <c r="E54" s="1276"/>
      <c r="F54" s="672"/>
      <c r="G54" s="672"/>
      <c r="H54" s="672"/>
      <c r="I54" s="672"/>
      <c r="J54" s="672"/>
      <c r="K54" s="672"/>
      <c r="L54" s="672"/>
      <c r="M54" s="672"/>
      <c r="N54" s="672"/>
      <c r="O54" s="672"/>
    </row>
    <row r="55" spans="1:15" s="673" customFormat="1" ht="16.5" customHeight="1">
      <c r="A55" s="672"/>
      <c r="B55" s="693"/>
      <c r="C55" s="694" t="s">
        <v>31</v>
      </c>
      <c r="D55" s="694" t="s">
        <v>32</v>
      </c>
      <c r="E55" s="695" t="s">
        <v>33</v>
      </c>
      <c r="F55" s="672"/>
      <c r="G55" s="672"/>
      <c r="H55" s="672"/>
      <c r="I55" s="672"/>
      <c r="J55" s="672"/>
      <c r="K55" s="672"/>
      <c r="L55" s="672"/>
      <c r="M55" s="672"/>
      <c r="N55" s="672"/>
      <c r="O55" s="672"/>
    </row>
    <row r="56" spans="1:15" s="700" customFormat="1" ht="33" customHeight="1">
      <c r="A56" s="672"/>
      <c r="B56" s="696" t="str">
        <f>CONCATENATE("Intäkter från bredbandsanslutning (inkl. anslutnings- och andra engångsavgifter samt fasta och rörliga avgifter)[",Fotnoter!A105,"]:")</f>
        <v>Intäkter från bredbandsanslutning (inkl. anslutnings- och andra engångsavgifter samt fasta och rörliga avgifter)[99]:</v>
      </c>
      <c r="C56" s="697"/>
      <c r="D56" s="698"/>
      <c r="E56" s="699" t="str">
        <f>IF(SUM(C56:D56)=0," ",SUM(C56:D56))</f>
        <v> </v>
      </c>
      <c r="F56" s="672"/>
      <c r="G56" s="672"/>
      <c r="H56" s="672"/>
      <c r="I56" s="672"/>
      <c r="J56" s="672"/>
      <c r="K56" s="672"/>
      <c r="L56" s="672"/>
      <c r="M56" s="672"/>
      <c r="N56" s="672"/>
      <c r="O56" s="672"/>
    </row>
    <row r="57" spans="1:15" s="700" customFormat="1" ht="16.5" customHeight="1">
      <c r="A57" s="672"/>
      <c r="B57" s="701" t="str">
        <f>CONCATENATE("Abonnemangsavgifter vid uppringd access[",Fotnoter!A105,"]:")</f>
        <v>Abonnemangsavgifter vid uppringd access[99]:</v>
      </c>
      <c r="C57" s="702"/>
      <c r="D57" s="703"/>
      <c r="E57" s="704" t="str">
        <f>IF(SUM(C57:D57)=0," ",SUM(C57:D57))</f>
        <v> </v>
      </c>
      <c r="F57" s="672"/>
      <c r="G57" s="672"/>
      <c r="H57" s="672"/>
      <c r="I57" s="672"/>
      <c r="J57" s="672"/>
      <c r="K57" s="672"/>
      <c r="L57" s="672"/>
      <c r="M57" s="672"/>
      <c r="N57" s="672"/>
      <c r="O57" s="672"/>
    </row>
    <row r="58" spans="1:15" s="700" customFormat="1" ht="16.5" customHeight="1" thickBot="1">
      <c r="A58" s="672"/>
      <c r="B58" s="705" t="str">
        <f>CONCATENATE("Minutbaserade trafikintäkter vid uppringd access[",Fotnoter!A106,"]:")</f>
        <v>Minutbaserade trafikintäkter vid uppringd access[100]:</v>
      </c>
      <c r="C58" s="702"/>
      <c r="D58" s="706"/>
      <c r="E58" s="707" t="str">
        <f>IF(SUM(C58:D58)=0," ",SUM(C58:D58))</f>
        <v> </v>
      </c>
      <c r="F58" s="672"/>
      <c r="G58" s="672"/>
      <c r="H58" s="672"/>
      <c r="I58" s="672"/>
      <c r="J58" s="672"/>
      <c r="K58" s="672"/>
      <c r="L58" s="672"/>
      <c r="M58" s="672"/>
      <c r="N58" s="672"/>
      <c r="O58" s="672"/>
    </row>
    <row r="59" spans="2:5" s="672" customFormat="1" ht="16.5" customHeight="1" thickTop="1">
      <c r="B59" s="708" t="s">
        <v>42</v>
      </c>
      <c r="C59" s="709" t="str">
        <f>IF(SUM(C56:C58)=0," ",SUM(C56:C58))</f>
        <v> </v>
      </c>
      <c r="D59" s="710" t="str">
        <f>IF(SUM(D56:D58)=0," ",SUM(D56:D58))</f>
        <v> </v>
      </c>
      <c r="E59" s="711" t="str">
        <f>IF(SUM(E56:E58)=0," ",SUM(E56:E58))</f>
        <v> </v>
      </c>
    </row>
    <row r="60" spans="2:5" ht="12.75">
      <c r="B60" s="700"/>
      <c r="C60" s="958"/>
      <c r="D60" s="958"/>
      <c r="E60" s="958"/>
    </row>
    <row r="61" spans="2:7" ht="12.75">
      <c r="B61" s="990" t="str">
        <f>CONCATENATE("Tillhandahållande av IPv6 [",Fotnoter!A107,"]:")</f>
        <v>Tillhandahållande av IPv6 [101]:</v>
      </c>
      <c r="C61" s="958"/>
      <c r="D61" s="958"/>
      <c r="E61" s="958"/>
      <c r="G61" s="653"/>
    </row>
    <row r="62" spans="2:7" ht="48" customHeight="1">
      <c r="B62" s="1211" t="s">
        <v>383</v>
      </c>
      <c r="C62" s="1212"/>
      <c r="D62" s="1212"/>
      <c r="E62" s="1213"/>
      <c r="G62" s="653"/>
    </row>
    <row r="63" spans="2:5" ht="47.25">
      <c r="B63" s="955" t="s">
        <v>371</v>
      </c>
      <c r="C63" s="955" t="s">
        <v>372</v>
      </c>
      <c r="D63" s="955" t="s">
        <v>373</v>
      </c>
      <c r="E63" s="955" t="s">
        <v>374</v>
      </c>
    </row>
    <row r="64" spans="2:5" ht="12.75">
      <c r="B64" s="956" t="s">
        <v>375</v>
      </c>
      <c r="C64" s="957"/>
      <c r="D64" s="957"/>
      <c r="E64" s="957"/>
    </row>
    <row r="65" spans="2:5" ht="12.75">
      <c r="B65" s="956" t="s">
        <v>376</v>
      </c>
      <c r="C65" s="957"/>
      <c r="D65" s="957"/>
      <c r="E65" s="957"/>
    </row>
    <row r="66" spans="2:5" ht="12.75">
      <c r="B66" s="956" t="s">
        <v>377</v>
      </c>
      <c r="C66" s="957"/>
      <c r="D66" s="957"/>
      <c r="E66" s="957"/>
    </row>
    <row r="67" spans="2:5" ht="12.75">
      <c r="B67" s="956" t="s">
        <v>401</v>
      </c>
      <c r="C67" s="957"/>
      <c r="D67" s="957"/>
      <c r="E67" s="957"/>
    </row>
    <row r="68" spans="2:5" ht="12.75">
      <c r="B68" s="598" t="s">
        <v>106</v>
      </c>
      <c r="C68" s="1047"/>
      <c r="D68" s="1047"/>
      <c r="E68" s="1048"/>
    </row>
    <row r="69" spans="2:7" ht="31.5" customHeight="1">
      <c r="B69" s="1049"/>
      <c r="C69" s="1050"/>
      <c r="D69" s="1050"/>
      <c r="E69" s="1051"/>
      <c r="G69" s="653"/>
    </row>
    <row r="70" spans="2:5" ht="12.75">
      <c r="B70" s="1052"/>
      <c r="C70" s="1053"/>
      <c r="D70" s="1053"/>
      <c r="E70" s="1053"/>
    </row>
  </sheetData>
  <sheetProtection/>
  <mergeCells count="7">
    <mergeCell ref="B62:E62"/>
    <mergeCell ref="B54:E54"/>
    <mergeCell ref="D1:E1"/>
    <mergeCell ref="B3:E3"/>
    <mergeCell ref="B4:E4"/>
    <mergeCell ref="B5:E5"/>
    <mergeCell ref="B52:E52"/>
  </mergeCells>
  <printOptions/>
  <pageMargins left="0.7480314960629921" right="0.6692913385826772" top="0.3937007874015748" bottom="0.35433070866141736" header="0.4330708661417323" footer="0.2362204724409449"/>
  <pageSetup fitToHeight="0" fitToWidth="1" horizontalDpi="600" verticalDpi="600" orientation="portrait" paperSize="9" scale="96" r:id="rId2"/>
  <headerFooter alignWithMargins="0">
    <oddFooter>&amp;CSida &amp;P(&amp;N)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SCB</dc:creator>
  <cp:keywords/>
  <dc:description/>
  <cp:lastModifiedBy>Anna Rappe</cp:lastModifiedBy>
  <cp:lastPrinted>2011-01-25T11:59:23Z</cp:lastPrinted>
  <dcterms:created xsi:type="dcterms:W3CDTF">2002-02-15T15:25:43Z</dcterms:created>
  <dcterms:modified xsi:type="dcterms:W3CDTF">2011-01-25T12:01:29Z</dcterms:modified>
  <cp:category/>
  <cp:version/>
  <cp:contentType/>
  <cp:contentStatus/>
</cp:coreProperties>
</file>