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U\UA\UA1\Marknadsanalys\ST1\Svensk telemarknad\SVENSK TELEKOMMARKNAD 2019 Halvår\Frågeformulär\"/>
    </mc:Choice>
  </mc:AlternateContent>
  <bookViews>
    <workbookView xWindow="0" yWindow="0" windowWidth="20490" windowHeight="3720" tabRatio="931" activeTab="1"/>
  </bookViews>
  <sheets>
    <sheet name="Instruktioner" sheetId="1" r:id="rId1"/>
    <sheet name="Information" sheetId="2" r:id="rId2"/>
    <sheet name="Bakgrund" sheetId="54" r:id="rId3"/>
    <sheet name="Fasta samtalstjänster" sheetId="25" r:id="rId4"/>
    <sheet name="Mobila samtalstj." sheetId="27" r:id="rId5"/>
    <sheet name="Internettjänst " sheetId="44" r:id="rId6"/>
    <sheet name="TV-tjänster" sheetId="23" r:id="rId7"/>
    <sheet name="Sampaketering" sheetId="24" r:id="rId8"/>
    <sheet name="Om detta formulär" sheetId="19" state="hidden" r:id="rId9"/>
    <sheet name="Blad1" sheetId="41" state="hidden" r:id="rId10"/>
  </sheets>
  <definedNames>
    <definedName name="_xlnm.Print_Area" localSheetId="2">Bakgrund!$A$1:$E$38</definedName>
    <definedName name="_xlnm.Print_Area" localSheetId="3">'Fasta samtalstjänster'!$A$1:$E$53</definedName>
    <definedName name="_xlnm.Print_Area" localSheetId="1">Information!$B$1:$F$37</definedName>
    <definedName name="_xlnm.Print_Area" localSheetId="0">Instruktioner!$B$1:$E$21</definedName>
    <definedName name="_xlnm.Print_Area" localSheetId="5">'Internettjänst '!$A$1:$E$105</definedName>
    <definedName name="_xlnm.Print_Area" localSheetId="4">'Mobila samtalstj.'!$A$1:$F$151</definedName>
    <definedName name="_xlnm.Print_Area" localSheetId="8">'Om detta formulär'!$A$1:$D$27</definedName>
    <definedName name="_xlnm.Print_Area" localSheetId="7">Sampaketering!$A$1:$E$34</definedName>
    <definedName name="_xlnm.Print_Area" localSheetId="6">'TV-tjänster'!$A$2:$D$45</definedName>
    <definedName name="_xlnm.Print_Titles" localSheetId="2">Bakgrund!$1:$2</definedName>
    <definedName name="_xlnm.Print_Titles" localSheetId="3">'Fasta samtalstjänster'!$1:$2</definedName>
    <definedName name="_xlnm.Print_Titles" localSheetId="5">'Internettjänst '!$2:$2</definedName>
    <definedName name="_xlnm.Print_Titles" localSheetId="4">'Mobila samtalstj.'!$1:$2</definedName>
    <definedName name="_xlnm.Print_Titles" localSheetId="7">Sampaketering!$1:$2</definedName>
    <definedName name="_xlnm.Print_Titles" localSheetId="6">'TV-tjänster'!$1:$2</definedName>
    <definedName name="Z_57543244_C279_4784_9046_AADA166AE6D2_.wvu.PrintArea" localSheetId="2" hidden="1">Bakgrund!$B$1:$E$38</definedName>
    <definedName name="Z_57543244_C279_4784_9046_AADA166AE6D2_.wvu.PrintArea" localSheetId="3" hidden="1">'Fasta samtalstjänster'!$B$1:$E$37</definedName>
    <definedName name="Z_57543244_C279_4784_9046_AADA166AE6D2_.wvu.PrintArea" localSheetId="1" hidden="1">Information!$B$1:$F$43</definedName>
    <definedName name="Z_57543244_C279_4784_9046_AADA166AE6D2_.wvu.PrintArea" localSheetId="0" hidden="1">Instruktioner!$B$1:$E$24</definedName>
    <definedName name="Z_57543244_C279_4784_9046_AADA166AE6D2_.wvu.PrintArea" localSheetId="5" hidden="1">'Internettjänst '!$B$2:$E$55</definedName>
    <definedName name="Z_57543244_C279_4784_9046_AADA166AE6D2_.wvu.PrintArea" localSheetId="4" hidden="1">'Mobila samtalstj.'!$B$1:$E$115</definedName>
    <definedName name="Z_57543244_C279_4784_9046_AADA166AE6D2_.wvu.PrintArea" localSheetId="8" hidden="1">'Om detta formulär'!$A$1:$D$27</definedName>
    <definedName name="Z_57543244_C279_4784_9046_AADA166AE6D2_.wvu.PrintArea" localSheetId="7" hidden="1">Sampaketering!$B$1:$E$32</definedName>
    <definedName name="Z_57543244_C279_4784_9046_AADA166AE6D2_.wvu.PrintArea" localSheetId="6" hidden="1">'TV-tjänster'!$B$1:$D$34</definedName>
    <definedName name="Z_57543244_C279_4784_9046_AADA166AE6D2_.wvu.PrintTitles" localSheetId="2" hidden="1">Bakgrund!$1:$2</definedName>
    <definedName name="Z_57543244_C279_4784_9046_AADA166AE6D2_.wvu.PrintTitles" localSheetId="3" hidden="1">'Fasta samtalstjänster'!$1:$2</definedName>
    <definedName name="Z_57543244_C279_4784_9046_AADA166AE6D2_.wvu.PrintTitles" localSheetId="5" hidden="1">'Internettjänst '!$2:$2</definedName>
    <definedName name="Z_57543244_C279_4784_9046_AADA166AE6D2_.wvu.PrintTitles" localSheetId="4" hidden="1">'Mobila samtalstj.'!$1:$2</definedName>
    <definedName name="Z_57543244_C279_4784_9046_AADA166AE6D2_.wvu.PrintTitles" localSheetId="7" hidden="1">Sampaketering!$1:$2</definedName>
    <definedName name="Z_57543244_C279_4784_9046_AADA166AE6D2_.wvu.PrintTitles" localSheetId="6" hidden="1">'TV-tjänster'!$1:$2</definedName>
    <definedName name="Z_AFB80F5F_D59D_4563_906B_EFB87107A041_.wvu.PrintArea" localSheetId="2" hidden="1">Bakgrund!$B$1:$E$38</definedName>
    <definedName name="Z_AFB80F5F_D59D_4563_906B_EFB87107A041_.wvu.PrintArea" localSheetId="3" hidden="1">'Fasta samtalstjänster'!$B$1:$E$37</definedName>
    <definedName name="Z_AFB80F5F_D59D_4563_906B_EFB87107A041_.wvu.PrintArea" localSheetId="1" hidden="1">Information!$B$1:$F$43</definedName>
    <definedName name="Z_AFB80F5F_D59D_4563_906B_EFB87107A041_.wvu.PrintArea" localSheetId="0" hidden="1">Instruktioner!$B$1:$E$24</definedName>
    <definedName name="Z_AFB80F5F_D59D_4563_906B_EFB87107A041_.wvu.PrintArea" localSheetId="5" hidden="1">'Internettjänst '!$B$2:$E$55</definedName>
    <definedName name="Z_AFB80F5F_D59D_4563_906B_EFB87107A041_.wvu.PrintArea" localSheetId="4" hidden="1">'Mobila samtalstj.'!$B$1:$E$115</definedName>
    <definedName name="Z_AFB80F5F_D59D_4563_906B_EFB87107A041_.wvu.PrintArea" localSheetId="8" hidden="1">'Om detta formulär'!$A$1:$D$27</definedName>
    <definedName name="Z_AFB80F5F_D59D_4563_906B_EFB87107A041_.wvu.PrintArea" localSheetId="7" hidden="1">Sampaketering!$B$1:$E$32</definedName>
    <definedName name="Z_AFB80F5F_D59D_4563_906B_EFB87107A041_.wvu.PrintArea" localSheetId="6" hidden="1">'TV-tjänster'!$B$1:$D$34</definedName>
    <definedName name="Z_AFB80F5F_D59D_4563_906B_EFB87107A041_.wvu.PrintTitles" localSheetId="2" hidden="1">Bakgrund!$1:$2</definedName>
    <definedName name="Z_AFB80F5F_D59D_4563_906B_EFB87107A041_.wvu.PrintTitles" localSheetId="3" hidden="1">'Fasta samtalstjänster'!$1:$2</definedName>
    <definedName name="Z_AFB80F5F_D59D_4563_906B_EFB87107A041_.wvu.PrintTitles" localSheetId="5" hidden="1">'Internettjänst '!$2:$2</definedName>
    <definedName name="Z_AFB80F5F_D59D_4563_906B_EFB87107A041_.wvu.PrintTitles" localSheetId="4" hidden="1">'Mobila samtalstj.'!$1:$2</definedName>
    <definedName name="Z_AFB80F5F_D59D_4563_906B_EFB87107A041_.wvu.PrintTitles" localSheetId="7" hidden="1">Sampaketering!$1:$2</definedName>
    <definedName name="Z_AFB80F5F_D59D_4563_906B_EFB87107A041_.wvu.PrintTitles" localSheetId="6" hidden="1">'TV-tjänster'!$1:$2</definedName>
    <definedName name="Z_F7972ADC_A8C8_4725_B1BA_436E48CBB8C8_.wvu.PrintArea" localSheetId="7" hidden="1">Sampaketering!$B$1:$E$32</definedName>
    <definedName name="Z_F7972ADC_A8C8_4725_B1BA_436E48CBB8C8_.wvu.PrintTitles" localSheetId="7" hidden="1">Sampaketering!$1:$2</definedName>
  </definedNames>
  <calcPr calcId="162913"/>
  <customWorkbookViews>
    <customWorkbookView name="Pamela Davidsson - Personlig vy" guid="{57543244-C279-4784-9046-AADA166AE6D2}" mergeInterval="0" personalView="1" maximized="1" xWindow="1" yWindow="1" windowWidth="1680" windowHeight="783" tabRatio="931" activeSheetId="1"/>
    <customWorkbookView name="jora - Personlig vy" guid="{AFB80F5F-D59D-4563-906B-EFB87107A041}" mergeInterval="0" personalView="1" maximized="1" xWindow="1" yWindow="1" windowWidth="1600" windowHeight="933" tabRatio="931" activeSheetId="18"/>
  </customWorkbookViews>
</workbook>
</file>

<file path=xl/calcChain.xml><?xml version="1.0" encoding="utf-8"?>
<calcChain xmlns="http://schemas.openxmlformats.org/spreadsheetml/2006/main">
  <c r="B105" i="27" l="1"/>
  <c r="E79" i="27" l="1"/>
  <c r="E65" i="27"/>
  <c r="D47" i="27"/>
  <c r="C47" i="27"/>
  <c r="E47" i="27" l="1"/>
  <c r="B36" i="27"/>
  <c r="B24" i="27"/>
  <c r="B22" i="27"/>
  <c r="B110" i="27" l="1"/>
  <c r="B107" i="27"/>
  <c r="B29" i="23" l="1"/>
  <c r="B5" i="23"/>
  <c r="B57" i="44"/>
  <c r="B3" i="44"/>
  <c r="B85" i="27" l="1"/>
  <c r="E24" i="27"/>
  <c r="C24" i="27"/>
  <c r="D24" i="27"/>
  <c r="B5" i="27"/>
  <c r="E95" i="27"/>
  <c r="B84" i="27"/>
  <c r="B83" i="27"/>
  <c r="E67" i="44" l="1"/>
  <c r="B91" i="27" l="1"/>
  <c r="D6" i="44" l="1"/>
  <c r="C6" i="44"/>
  <c r="E11" i="44"/>
  <c r="E10" i="44"/>
  <c r="E9" i="44"/>
  <c r="E8" i="44"/>
  <c r="E7" i="44"/>
  <c r="E88" i="27"/>
  <c r="E84" i="27"/>
  <c r="E49" i="27"/>
  <c r="E34" i="27"/>
  <c r="D13" i="27"/>
  <c r="C13" i="27" l="1"/>
  <c r="B69" i="44" l="1"/>
  <c r="B21" i="25" l="1"/>
  <c r="B97" i="27"/>
  <c r="B67" i="27"/>
  <c r="B53" i="27"/>
  <c r="B32" i="27"/>
  <c r="E9" i="27"/>
  <c r="E15" i="27"/>
  <c r="B7" i="27"/>
  <c r="B34" i="27"/>
  <c r="C78" i="44" l="1"/>
  <c r="D78" i="44"/>
  <c r="E79" i="44"/>
  <c r="E80" i="44"/>
  <c r="E81" i="44"/>
  <c r="E82" i="44"/>
  <c r="E83" i="44"/>
  <c r="E76" i="44"/>
  <c r="E75" i="44"/>
  <c r="E74" i="44"/>
  <c r="E73" i="44"/>
  <c r="E72" i="44"/>
  <c r="E71" i="44"/>
  <c r="E70" i="44"/>
  <c r="D69" i="44"/>
  <c r="C69" i="44"/>
  <c r="E68" i="44"/>
  <c r="E66" i="44"/>
  <c r="E65" i="44"/>
  <c r="E64" i="44"/>
  <c r="E63" i="44"/>
  <c r="E62" i="44"/>
  <c r="E61" i="44"/>
  <c r="D60" i="44"/>
  <c r="C60" i="44"/>
  <c r="E60" i="44" l="1"/>
  <c r="E78" i="44"/>
  <c r="D84" i="44"/>
  <c r="C84" i="44"/>
  <c r="E69" i="44"/>
  <c r="B30" i="25"/>
  <c r="E84" i="44" l="1"/>
  <c r="B39" i="27"/>
  <c r="B32" i="54" l="1"/>
  <c r="B5" i="54"/>
  <c r="B4" i="25" l="1"/>
  <c r="C39" i="44" l="1"/>
  <c r="D39" i="44"/>
  <c r="D86" i="27"/>
  <c r="C86" i="27"/>
  <c r="E85" i="27"/>
  <c r="E83" i="27"/>
  <c r="B10" i="27" l="1"/>
  <c r="B56" i="27" l="1"/>
  <c r="B39" i="44" l="1"/>
  <c r="B33" i="44"/>
  <c r="B23" i="44"/>
  <c r="B22" i="44"/>
  <c r="B21" i="44"/>
  <c r="B13" i="27" l="1"/>
  <c r="B99" i="27"/>
  <c r="B16" i="27"/>
  <c r="B7" i="25"/>
  <c r="B32" i="25"/>
  <c r="B23" i="25"/>
  <c r="E86" i="27" l="1"/>
  <c r="B15" i="23" l="1"/>
  <c r="E92" i="44" l="1"/>
  <c r="D92" i="44"/>
  <c r="E53" i="44"/>
  <c r="E52" i="44"/>
  <c r="E51" i="44"/>
  <c r="E50" i="44"/>
  <c r="E49" i="44"/>
  <c r="D48" i="44"/>
  <c r="C48" i="44"/>
  <c r="E46" i="44"/>
  <c r="E45" i="44"/>
  <c r="E44" i="44"/>
  <c r="E43" i="44"/>
  <c r="E42" i="44"/>
  <c r="E41" i="44"/>
  <c r="E40" i="44"/>
  <c r="E38" i="44"/>
  <c r="E37" i="44"/>
  <c r="E36" i="44"/>
  <c r="E35" i="44"/>
  <c r="E34" i="44"/>
  <c r="D33" i="44"/>
  <c r="C33" i="44"/>
  <c r="E31" i="44"/>
  <c r="E30" i="44"/>
  <c r="E29" i="44"/>
  <c r="E28" i="44"/>
  <c r="E27" i="44"/>
  <c r="E26" i="44"/>
  <c r="E25" i="44"/>
  <c r="D24" i="44"/>
  <c r="C24" i="44"/>
  <c r="E23" i="44"/>
  <c r="E22" i="44"/>
  <c r="E21" i="44"/>
  <c r="E19" i="44"/>
  <c r="E18" i="44"/>
  <c r="E17" i="44"/>
  <c r="E16" i="44"/>
  <c r="E15" i="44"/>
  <c r="E14" i="44"/>
  <c r="E13" i="44"/>
  <c r="D12" i="44"/>
  <c r="C12" i="44"/>
  <c r="E6" i="44"/>
  <c r="E5" i="44"/>
  <c r="E33" i="44" l="1"/>
  <c r="C54" i="44"/>
  <c r="E48" i="44"/>
  <c r="E24" i="44"/>
  <c r="E12" i="44"/>
  <c r="E59" i="27" l="1"/>
  <c r="B8" i="23" l="1"/>
  <c r="B7" i="23"/>
  <c r="B24" i="23" l="1"/>
  <c r="B16" i="23"/>
  <c r="B12" i="23"/>
  <c r="B9" i="23"/>
  <c r="B11" i="23"/>
  <c r="B10" i="23"/>
  <c r="B70" i="27" l="1"/>
  <c r="B46" i="27"/>
  <c r="B44" i="27"/>
  <c r="B42" i="27"/>
  <c r="B41" i="27"/>
  <c r="B19" i="27"/>
  <c r="B18" i="27"/>
  <c r="B14" i="27"/>
  <c r="B11" i="27"/>
  <c r="B8" i="27"/>
  <c r="B35" i="25"/>
  <c r="B26" i="25"/>
  <c r="B18" i="25"/>
  <c r="B13" i="25"/>
  <c r="B16" i="25"/>
  <c r="B14" i="25"/>
  <c r="B12" i="25"/>
  <c r="B9" i="25"/>
  <c r="B8" i="25"/>
  <c r="B6" i="25"/>
  <c r="C15" i="25"/>
  <c r="D24" i="23"/>
  <c r="D23" i="23"/>
  <c r="E39" i="27"/>
  <c r="D10" i="27"/>
  <c r="C10" i="27"/>
  <c r="E13" i="27" l="1"/>
  <c r="E10" i="27"/>
  <c r="B49" i="27" l="1"/>
  <c r="E87" i="27" l="1"/>
  <c r="D60" i="27" l="1"/>
  <c r="C60" i="27"/>
  <c r="E58" i="27"/>
  <c r="E57" i="27"/>
  <c r="E56" i="27"/>
  <c r="E55" i="27"/>
  <c r="E60" i="27" l="1"/>
  <c r="E102" i="27"/>
  <c r="E99" i="27"/>
  <c r="E91" i="27"/>
  <c r="E90" i="27"/>
  <c r="D74" i="27"/>
  <c r="C74" i="27"/>
  <c r="E73" i="27"/>
  <c r="E72" i="27"/>
  <c r="E71" i="27"/>
  <c r="E70" i="27"/>
  <c r="E69" i="27"/>
  <c r="E46" i="27"/>
  <c r="E45" i="27"/>
  <c r="E44" i="27"/>
  <c r="E43" i="27"/>
  <c r="E42" i="27"/>
  <c r="E41" i="27"/>
  <c r="B17" i="27"/>
  <c r="E14" i="27"/>
  <c r="E12" i="27"/>
  <c r="E11" i="27"/>
  <c r="E8" i="27"/>
  <c r="D7" i="27"/>
  <c r="C7" i="27"/>
  <c r="E37" i="25"/>
  <c r="D36" i="25"/>
  <c r="C36" i="25"/>
  <c r="E35" i="25"/>
  <c r="E34" i="25"/>
  <c r="E33" i="25"/>
  <c r="E32" i="25"/>
  <c r="E28" i="25"/>
  <c r="D27" i="25"/>
  <c r="C27" i="25"/>
  <c r="E26" i="25"/>
  <c r="E25" i="25"/>
  <c r="E24" i="25"/>
  <c r="E23" i="25"/>
  <c r="E18" i="25"/>
  <c r="D15" i="25"/>
  <c r="E14" i="25"/>
  <c r="E13" i="25"/>
  <c r="E12" i="25"/>
  <c r="E11" i="25"/>
  <c r="E10" i="25"/>
  <c r="E9" i="25"/>
  <c r="E8" i="25"/>
  <c r="E7" i="25"/>
  <c r="D6" i="25"/>
  <c r="C6" i="25"/>
  <c r="E6" i="25" l="1"/>
  <c r="E36" i="25"/>
  <c r="E7" i="27"/>
  <c r="E27" i="25"/>
  <c r="E15" i="25"/>
  <c r="D16" i="27"/>
  <c r="E74" i="27"/>
  <c r="C16" i="27"/>
  <c r="E16" i="27" l="1"/>
  <c r="D28" i="24"/>
  <c r="C28" i="24"/>
  <c r="E27" i="24"/>
  <c r="E26" i="24"/>
  <c r="D24" i="24"/>
  <c r="C24" i="24"/>
  <c r="E23" i="24"/>
  <c r="E22" i="24"/>
  <c r="E21" i="24"/>
  <c r="E20" i="24"/>
  <c r="E19" i="24"/>
  <c r="D17" i="24"/>
  <c r="C17" i="24"/>
  <c r="E16" i="24"/>
  <c r="E15" i="24"/>
  <c r="E14" i="24"/>
  <c r="E13" i="24"/>
  <c r="E12" i="24"/>
  <c r="E11" i="24"/>
  <c r="E10" i="24"/>
  <c r="E9" i="24"/>
  <c r="E24" i="24" l="1"/>
  <c r="D30" i="24"/>
  <c r="E28" i="24"/>
  <c r="E17" i="24"/>
  <c r="C30" i="24"/>
  <c r="E30" i="24" l="1"/>
  <c r="D31" i="23"/>
  <c r="D15" i="23"/>
  <c r="D10" i="23"/>
  <c r="D7" i="23"/>
  <c r="E39" i="44" l="1"/>
  <c r="D54" i="44"/>
  <c r="E54" i="44" s="1"/>
</calcChain>
</file>

<file path=xl/sharedStrings.xml><?xml version="1.0" encoding="utf-8"?>
<sst xmlns="http://schemas.openxmlformats.org/spreadsheetml/2006/main" count="360" uniqueCount="254">
  <si>
    <t>Totalt antal utgående samtal för fast telefoni:</t>
  </si>
  <si>
    <t>Utgående samtal från mobiltelefon till nationellt mobilnät:</t>
  </si>
  <si>
    <t>Utgående samtal från mobiltelefon till nationellt fastnät:</t>
  </si>
  <si>
    <t>Totalt antal samtal för mobil telefoni:</t>
  </si>
  <si>
    <t>Instruktioner till frågeformuläret</t>
  </si>
  <si>
    <t>Kabel-tv:</t>
  </si>
  <si>
    <t>KOMMERSIELL VERKSAMHET</t>
  </si>
  <si>
    <t>Antal MMS skickade från mobiltelefon:</t>
  </si>
  <si>
    <t>Privat</t>
  </si>
  <si>
    <t>Företag</t>
  </si>
  <si>
    <t>Totalt</t>
  </si>
  <si>
    <t>Totalt antal utgående trafikminuter för fast telefoni:</t>
  </si>
  <si>
    <t>Satellit:</t>
  </si>
  <si>
    <t xml:space="preserve"> </t>
  </si>
  <si>
    <t xml:space="preserve"> Ja / Nej </t>
  </si>
  <si>
    <t>FASTA SAMTALSTJÄNSTER</t>
  </si>
  <si>
    <t>Frågeformulär till</t>
  </si>
  <si>
    <t>Underlag till SMP-bedömningar</t>
  </si>
  <si>
    <t>Företagets namn:</t>
  </si>
  <si>
    <t xml:space="preserve">Organisationsnummer: </t>
  </si>
  <si>
    <t xml:space="preserve">Kontaktperson: </t>
  </si>
  <si>
    <t>Telefon:</t>
  </si>
  <si>
    <t>E-post:</t>
  </si>
  <si>
    <t>Hemsida:</t>
  </si>
  <si>
    <t>Läs igenom försättsbladet innan ni börjar att fylla i uppgifterna</t>
  </si>
  <si>
    <t>xDSL:</t>
  </si>
  <si>
    <t>TV-TJÄNSTER</t>
  </si>
  <si>
    <t xml:space="preserve">Kommentar: </t>
  </si>
  <si>
    <t>PSTN (Modem upp till 56 kbit/s):</t>
  </si>
  <si>
    <t xml:space="preserve">     varav över 144 kbit/s och under 2 Mbit/s:</t>
  </si>
  <si>
    <t xml:space="preserve">     varav 2 Mbit/s och över samt under 10 Mbit/s:</t>
  </si>
  <si>
    <t>Kommentar:</t>
  </si>
  <si>
    <t>SAMPAKETERADE ABONNEMANG</t>
  </si>
  <si>
    <t>Typ av sampaketerat abonnemang</t>
  </si>
  <si>
    <t>Double-play:</t>
  </si>
  <si>
    <t>Fast telefoni och tv:</t>
  </si>
  <si>
    <t>Övriga kombinationer, ange vad under kommentarer:</t>
  </si>
  <si>
    <t>Triple-play:</t>
  </si>
  <si>
    <t>Totala intäkter för mobila samtals- och datatjänster från slutkund:</t>
  </si>
  <si>
    <t xml:space="preserve">Samråd med Näringslivets Regelnämnd, NNR, har skett i enlighet med samrådsförordningen (SFS 1982:668) </t>
  </si>
  <si>
    <t>varav via xDSL-access:</t>
  </si>
  <si>
    <t>varav via kabel-tv-access:</t>
  </si>
  <si>
    <t>INTERNETABONNEMANG</t>
  </si>
  <si>
    <t xml:space="preserve">     varav 10 Mbit/s och över samt under 30 Mbit/s:</t>
  </si>
  <si>
    <t>Fasta samtalstjänster (även IP-telefoni):</t>
  </si>
  <si>
    <t>Mobila samtals- och datatjänster samt mobilt bredband:</t>
  </si>
  <si>
    <t>Internetabonnemang:</t>
  </si>
  <si>
    <t>Tv-tjänster:</t>
  </si>
  <si>
    <t>Sampaketerade abonnemang:</t>
  </si>
  <si>
    <t>Tv via marknät:</t>
  </si>
  <si>
    <t>Tv via satellit:</t>
  </si>
  <si>
    <t>Kommentarer ska skrivas i kolumn G och inget annat.</t>
  </si>
  <si>
    <t>Skriv in år:</t>
  </si>
  <si>
    <t>Skriv in datumet:</t>
  </si>
  <si>
    <t xml:space="preserve">Ett PSTN-abonnemang är liktydigt med en huvudledning till egen slutkund där abonnemang för analog telefoni levereras. Vanligtvis är den operatör som har abonnemangskunder ägare av huvudledningen, alternativt hyr operatören huvudledningen av en nätoperatör (exempelvis genom fullt eller delat tillträde) eller köper en grossistprodukt för telefoniabonnemang. En indirekt ansluten kund, dvs. kund ansluten via GTA, förvalskund eller prefixkund, ska inte medräknas här.                                                                                                                                       </t>
  </si>
  <si>
    <t>Skriv in kvartalet:</t>
  </si>
  <si>
    <t>varav över 144 kbit/s och under 2 Mbit/s:</t>
  </si>
  <si>
    <t>varav 2 Mbit/s och över samt under 10 Mbit/s:</t>
  </si>
  <si>
    <t>MOBILA SAMTALS- OCH DATATJÄNSTER SAMT MOBILT BREDBAND</t>
  </si>
  <si>
    <t>varav kontraktsabonnemang:</t>
  </si>
  <si>
    <t>varav via avtal direkt med hushåll utan avtal om abonnemang med fastighetsägare:</t>
  </si>
  <si>
    <t>Totalt antal hushåll</t>
  </si>
  <si>
    <t>Agentverksamhet</t>
  </si>
  <si>
    <t xml:space="preserve">  varav i fiber och fiber-LAN</t>
  </si>
  <si>
    <t>Till exempel rena återförsäljarprodukter eller mera oförädlade produkter, såsom s.k. bitströmsprodukter.</t>
  </si>
  <si>
    <t>Inkluderar e-post endast då detta ingår i den fasta avgiften. Avser inte intäkter från datakommunikationstjänster.</t>
  </si>
  <si>
    <t xml:space="preserve">Som direkta kunder betraktas dock kunder till tjänstetillhandahållare som ägs till minst 50 procent av nätoperatören själv. </t>
  </si>
  <si>
    <t>Ange utgående taltrafikminuter, oavsett om de är debiterade eller ej. Taltrafikminuter från kontantkort redovisas under privat.</t>
  </si>
  <si>
    <t>För tjänstetillhandahållare/tredjepartsoperatör där nätkapacitet köps från en mobilnätsoperatör, avses taltrafik som terminerar i samma nät som det tjänstetillhandahållaren är ansluten till.</t>
  </si>
  <si>
    <t>Samtal från kontantkort redovisas under privat.</t>
  </si>
  <si>
    <t>1 Gbyte = 1 000 000 000 byte</t>
  </si>
  <si>
    <t>SMS och MMS skickade från kontantkort redovisas under privat.</t>
  </si>
  <si>
    <t>Exkludera de tjänstetillhandahållare som ägs till 50 procent eller mer av nätoperatören själv. Inkludera övriga tjänstetillhandahållare och MVNO:s.</t>
  </si>
  <si>
    <t>Inklusive samtliga engångsavgifter, fasta och rörliga avgifter.</t>
  </si>
  <si>
    <t>Avser både nationellt och internationellt inkommande trafik.</t>
  </si>
  <si>
    <t>Intäkter för både abonnemangen och trafiken.</t>
  </si>
  <si>
    <t>Abonnemanget räknas som analogt om den signal som ditribueras till det enskilda hushållet är analog.</t>
  </si>
  <si>
    <t>Abonnemanget räknas som digitalt om den signal som distribueras  till det enskilda hushållet är digital.</t>
  </si>
  <si>
    <t xml:space="preserve">Med LAN-nät avses fast anslutning (lokalt nätverk, fastighetsnät) vanligtvis baserat på Ethernet-teknik. LAN:et förbinds med ett publikt fibernät, exempelvis ett områdesnät. </t>
  </si>
  <si>
    <t>Antingen via avtal direkt med hushåll/slutkund eller indirekt, via fastighetsägare eller liknande sammanslutningar (t.ex. bostadsrättsföreningar).</t>
  </si>
  <si>
    <t>Totalt antal abonnemang:</t>
  </si>
  <si>
    <t xml:space="preserve">Samråd med Näringslivets Regelnämnd, NNR, har skett i enlighet med samrådsförordningen (SFS 1982:668) 
</t>
  </si>
  <si>
    <t>Iptv via xDSL</t>
  </si>
  <si>
    <t xml:space="preserve">     varav 100 Mbit/s och över:</t>
  </si>
  <si>
    <t>varav 30 Mbit/s och över samt under 100 Mbit/s:</t>
  </si>
  <si>
    <t xml:space="preserve">     varav 30 Mbit/s och över samt under 100 Mbit/s:</t>
  </si>
  <si>
    <t>Quadruple-play:</t>
  </si>
  <si>
    <t>Trafik från och till kontantkort redovisas som privat</t>
  </si>
  <si>
    <t>Avser abonnemang som omfattar både själva telefoniaccessen och samtalstrafiken (alltså inte förval).</t>
  </si>
  <si>
    <t>LTE (Long Term Evolution). Den benämns även 4G, fjärde generationens mobila nät.</t>
  </si>
  <si>
    <t>Därutöver</t>
  </si>
  <si>
    <t>Vilka bolag ingår i de helårsuppgifter som ni rapporterar in?</t>
  </si>
  <si>
    <t>Fakturaadress:</t>
  </si>
  <si>
    <t xml:space="preserve">Endast de delar av intäkterna som tillfaller operatören ska redovisas. Intäkter som tillfaller tredjepart exkluderas. </t>
  </si>
  <si>
    <t xml:space="preserve">Här avses den form av ip-baserad telefoni där telefonsamtal som rings av en abonnent till ip-baserad telefoni, ska kunna nå, och bli nådd av, telefoner kopplade till PSTN- och ISDN-näten. Även PBX:er som ansluts via ip-protokoll ska inkluderas. Exkludera internettelefoni utan möjlighet att ringa vanliga telefonnummer och som saknar anslutning till det traditionella telefonnätet. </t>
  </si>
  <si>
    <t>Avser ip-telefoniabonnemang där accessformen inte är känd</t>
  </si>
  <si>
    <t>Samtal från nationella fasta nät till mobilnät:</t>
  </si>
  <si>
    <t>Samtal från nationella fasta nät till internationella fasta och mobila nät:</t>
  </si>
  <si>
    <t>Varav intäkter från kontraktsabonnemang</t>
  </si>
  <si>
    <t>Fråga 0</t>
  </si>
  <si>
    <t>Rörliga avgifter</t>
  </si>
  <si>
    <t xml:space="preserve">Ett ISDN-abonnemang är liktydigt med en huvudledning till egen slutkund bestående antingen av basic rate eller primary rate ISDN. Vanligtvis är den operatör som har abonnemangskunder ägare av huvudledningen, alternativt hyr operatören huvudledningen av en nätoperatör eller köper en grossistprodukt för telefoniabonnemang.  En indirekt ansluten kund, dvs. kund ansluten via GTA, förvalskund eller prefixkund, ska inte medräknas här.                                        </t>
  </si>
  <si>
    <t>Avser aktiva förvalskunder där kunden är indirekt ansluten. Med aktiv avses att kunden har ringt minst ett samtal under det senaste kvartalet i perioden. Observera att om en kund har olika förval för nationella samtal och internationella samtal så motsvarar detta endast en kund. Motsvarar engelskans Carrier PreSelect (CPS). Avser förval för både PSTN och ISDN.</t>
  </si>
  <si>
    <t xml:space="preserve">Avser samtal från / med förbetalt telefonkort från telefonautomat (både nationella och internationella samtal); samtal med delad kostnad (077-); nummerupplysningstjänst (118 XYZ); betalteletjänst och massanropstjänst (0900-, 0939-, 0944- och 099-).  
Avser även frisamtalstjänster och tilläggs- och mervärdestjänster. Exempel på tilläggstjänster är väckning, röstbrevlåda, samtalsspecifikation, telesvar, nummerpresentation, spärr, vidarekoppling, direkt uppringning, repetition av senast slagna nummer, kortnummer.
</t>
  </si>
  <si>
    <t xml:space="preserve">Som direkt anlutna kunder betraktas dock kunder till tjänstetillhandahållare som ägs till minst 50 procent av nätoperatören själv. </t>
  </si>
  <si>
    <t xml:space="preserve">Inkludera även de med abonnemang för taltjänst som även har abonnemang på data men som inte använt sin data-access minst en gång under det senaste kvartalet i perioden eller inte betalat abonnemangsavgift för det under det senaste kvartalet i perioden.  </t>
  </si>
  <si>
    <t>Exklusive intäkter från innehållet i premium-SMS.</t>
  </si>
  <si>
    <t>Exklusive aktiva kontantkort, SMS, MMS, mobila mervärdestjänster, samtrafik, internationell roaming i utlandet, machine-to-machine (redovisas separat) och koncerninterna intäkter. Även tilläggsavgifter eller annan avbetalning för rabatterade mobiltelefoner ska exkluderas. Intäkter från kontantkort redovisas under privat. Intäkter från tillämpningsprogram som t.ex mobila applikationer ("appar") ska inte inkluderas.</t>
  </si>
  <si>
    <t>Här avses SMS som sänds från mobilterminal. Även SMS som sänds utan att de debiteras per styck (de som ingår i abonnemang av typen 3 000 fria sms). Person-till-person</t>
  </si>
  <si>
    <t xml:space="preserve">Internetaccess nås via ett fastighetsnät, dvs. ett LAN (lokalt nätverk) vanligtvis baserat på Ethernet-teknik. Fastighetsnätet förbinds till ett publikt fibernät, exempelvis ett områdesnät. Fastighetsnätet som kan bestå av optisk fiberkabel eller kopparbaserad kabel förbinder de enskilda bostäderna/verksamheterna som via en anslutningspunkt i fastigheten i sin tur står i kontakt med områdesnäten. </t>
  </si>
  <si>
    <t>Avtalet om abonnemang  kan ha tecknats direkt med hushåll/slutkund eller indirekt via fastighetsägare eller liknande sammanslutningar (t.ex. bostadsrättsföreingar). Abonnemanget anses vara aktivt om betalning av abonnemangsavgift skett under det senaste kvartalet i perioden</t>
  </si>
  <si>
    <t>därav VDSL 30 Mbit/s och över samt under 60 Mbit/s</t>
  </si>
  <si>
    <t>därav VDSL 60 Mbit/s och över samt under 100 Mbit/s</t>
  </si>
  <si>
    <t>Fasta avgifter</t>
  </si>
  <si>
    <t>varav samtal från GSM-nät:</t>
  </si>
  <si>
    <t>Skriv in månad:</t>
  </si>
  <si>
    <t xml:space="preserve">     varav 1000 Mbit/s och över:</t>
  </si>
  <si>
    <t>Fast telefoni och fast bredband:</t>
  </si>
  <si>
    <t>Utgående samtal från mobiltelefon till internationella fasta och mobila nät:</t>
  </si>
  <si>
    <t>Utgående samtal från mobiltelefon till övriga telefonitjänster:</t>
  </si>
  <si>
    <t>Inkludera samtliga intäkter som är hänförliga till abonnemang på ett grundpaket: löpande abonnemangsavgifter, startavgifter, uthyrning eller försäljning av digital-tv-boxar och programkort.</t>
  </si>
  <si>
    <t>varav trafikminuter från ip-telefoni:</t>
  </si>
  <si>
    <t>varav samtal från ip-telefoni:</t>
  </si>
  <si>
    <t>Annan fast internetaccess (ange vad under kommentarer) :</t>
  </si>
  <si>
    <t>Totalt antal triple-play-abonnemang:</t>
  </si>
  <si>
    <t>Totalt antal double-play-abonnemang:</t>
  </si>
  <si>
    <t>Totalt antal quadruple-play-abonnemang:</t>
  </si>
  <si>
    <t>Totalt (double-play, triple-play och quadruple-play):</t>
  </si>
  <si>
    <r>
      <rPr>
        <b/>
        <sz val="10"/>
        <rFont val="Arial"/>
        <family val="2"/>
      </rPr>
      <t>Digitala abonnemang i kabel-tv-nä</t>
    </r>
    <r>
      <rPr>
        <sz val="10"/>
        <rFont val="Arial"/>
        <family val="2"/>
      </rPr>
      <t xml:space="preserve">t där ni har avtal direkt (dvs. en direkt fakturarelation) med hushåll som i sin tur även har avtal om </t>
    </r>
    <r>
      <rPr>
        <b/>
        <sz val="10"/>
        <rFont val="Arial"/>
        <family val="2"/>
      </rPr>
      <t xml:space="preserve">analogt </t>
    </r>
    <r>
      <rPr>
        <sz val="10"/>
        <rFont val="Arial"/>
        <family val="2"/>
      </rPr>
      <t>grundabonnemang via fastighetsägare:</t>
    </r>
  </si>
  <si>
    <t>Exklusive abonnemangsavgifter från xDSL, fasta avgifter för mervärdestjänster och tilläggstjänster (se definition nedan).</t>
  </si>
  <si>
    <t>Inkluderar inte samtal till uppringd internetaccess (se nedan), samtal till mobilnät, frisamtal, samtal med delad kostnad, betaltele- och massanropstjänster eller nummerupplysningstjänst.</t>
  </si>
  <si>
    <t xml:space="preserve">För att kontantkort ska anses som aktivt gäller att de ska ha fyllts på, eller genererat (utgående eller inkommande) trafik (minuter eller data) eller intäkter under det senaste kvartalet i perioden, samtliga kontantkort redovisas under privat. </t>
  </si>
  <si>
    <t>Med LAN-nät avses fast anslutning (lokalt nätverk, fastighetsnät) vanligtvis baserat på Ethernet-teknik. LAN:et förbinds med ett publikt fibernät, exempelvis ett områdesnät. Med fiber och fiber-LAN avses FTTH (fibre to the home) och FTTB (fibre to the basement)</t>
  </si>
  <si>
    <t xml:space="preserve">Local Loop Unbundling, dvs. tillträde för andra operatörer till konventionella abonnentledningar via det reglerade tillträdet i form av LLUB (fullt eller delat tillträde). </t>
  </si>
  <si>
    <t xml:space="preserve">Med fastighetsägare avses avtal med fastighetsägare till flerfamiljshus eller liknande sammanslutningar (t.ex. bostadsrättsföreningar). Det innebär att fastighetsägaren inte är densamma som hushållet som bor där. </t>
  </si>
  <si>
    <r>
      <t xml:space="preserve">Local Loop Unbundling, dvs. tillträde för andra operatörer till konventionella abonnentledningar via det </t>
    </r>
    <r>
      <rPr>
        <u/>
        <sz val="10"/>
        <rFont val="Arial"/>
        <family val="2"/>
      </rPr>
      <t>reglerade</t>
    </r>
    <r>
      <rPr>
        <sz val="10"/>
        <rFont val="Arial"/>
        <family val="2"/>
      </rPr>
      <t xml:space="preserve"> tillträdet i form av LLUB (fullt eller delat tillträde). </t>
    </r>
  </si>
  <si>
    <t>Totalt antal abonnemang</t>
  </si>
  <si>
    <t>Med aktivt abonnemang avses det abonnemang som använt sin access minst en gång under det senaste kvartalet i perioden (gäller endast de kunder som inte betalar abonnemangsavgift). Om kunden betalar abonnemangsavgift anses kunden vara aktiv om betalning skett under det senaste kvartalet i perioden. Ifall en bostadsrättsförening eller motsvarande är slutkund ska antalet bakomliggande aktiva internetaccesser anges under privat istället för antalet abonnemang. OBS! här avses endast slutkunder till ISP:er. Operatörer som enbart tillhandahåller en bredbandsaccess utan internettjänst ska inte inkludera dessa kunder.</t>
  </si>
  <si>
    <t>Inklusive intäkter från mobilt bredband.</t>
  </si>
  <si>
    <t>Endast taltrafik. Intäkter från SMS, MMS, machine-to-machine (redovisas separat), mobil datatrafik och mobilt bredband ska inte inräknas.</t>
  </si>
  <si>
    <r>
      <rPr>
        <b/>
        <sz val="10"/>
        <rFont val="Arial"/>
        <family val="2"/>
      </rPr>
      <t>Digitala abonnemang i kabel-tv-nät</t>
    </r>
    <r>
      <rPr>
        <sz val="10"/>
        <rFont val="Arial"/>
        <family val="2"/>
      </rPr>
      <t xml:space="preserve"> där ni har avtal direkt (dvs. en direkt fakturarelation) med hushåll som i sin tur även har avtal om </t>
    </r>
    <r>
      <rPr>
        <b/>
        <sz val="10"/>
        <rFont val="Arial"/>
        <family val="2"/>
      </rPr>
      <t xml:space="preserve">digitalt </t>
    </r>
    <r>
      <rPr>
        <sz val="10"/>
        <rFont val="Arial"/>
        <family val="2"/>
      </rPr>
      <t>grundabonnemang via fastighetsägare:</t>
    </r>
  </si>
  <si>
    <t>Avser abonnemang på fast telefoni där slutkunden inte betalar någon minutavgift vid samtal till fasta och mobila nät i Sverige. Ur kostnadssynpunkt är det därmed inte av någon betydelse för slutkunden om samtal rings till ett geografiskt telefonnummer eller ett mobilnummer.</t>
  </si>
  <si>
    <t>Antal abonnemang</t>
  </si>
  <si>
    <t>Totalt antal internetabonnemang som är gruppanslutningar:</t>
  </si>
  <si>
    <t>Utgående taltrafik från mobiltelefon till nationellt mobilnät:</t>
  </si>
  <si>
    <t>Utgående taltrafik från mobiltelefon till nationellt fastnät:</t>
  </si>
  <si>
    <t>Utgående taltrafikminut från mobiltelefon till internationella fasta och mobila nät:</t>
  </si>
  <si>
    <t>Utgående taltrafikminut från mobiltelefon till övriga telefonitjänster:</t>
  </si>
  <si>
    <t>Totalt antal taltrafikminuter för mobil telefoni:</t>
  </si>
  <si>
    <t>varav taltrafikminuter från GSM-nät:</t>
  </si>
  <si>
    <t>SA</t>
  </si>
  <si>
    <t xml:space="preserve">     varav 100 Mbit/s och över samt under 250 Mbits</t>
  </si>
  <si>
    <t xml:space="preserve">     varav 250 Mbit/s och över samt under 500 Mbit/s</t>
  </si>
  <si>
    <t xml:space="preserve">     varav 100 Mbit/s och över samt under 250 Mbit/s:</t>
  </si>
  <si>
    <t xml:space="preserve">     varav 250 Mbit/s och över samt under 500 Mbit/s:</t>
  </si>
  <si>
    <t xml:space="preserve">     varav 500 Mbit/s och över samt under 1000 Mbit/s:</t>
  </si>
  <si>
    <t>xDSL - abonnemang som är gruppanslutningar</t>
  </si>
  <si>
    <t>Kabel-tv - abonnemang som är gruppanslutningar</t>
  </si>
  <si>
    <t>Fiber och fiber-LAN  - abonnemang som är gruppanslutningar</t>
  </si>
  <si>
    <t>varav taltrafikminuter från UMTS-nät:</t>
  </si>
  <si>
    <t>MMS:</t>
  </si>
  <si>
    <t>varav  från abonnemang för enbart  enbart mobil data:</t>
  </si>
  <si>
    <t>varav 100 Mbit/s och över:</t>
  </si>
  <si>
    <t xml:space="preserve">  varav i kabel-tv nät </t>
  </si>
  <si>
    <t>Tv och fast bredband:</t>
  </si>
  <si>
    <t>Fast telefoni och fast bredband och tv:</t>
  </si>
  <si>
    <t>För aktiva UMTS- och LTE-abonnemang gäller att de ska ha genererat trafik (minuter eller data) i UMTS-, eller LTE-näten under det senaste kvartalet i perioden.</t>
  </si>
  <si>
    <t xml:space="preserve">Avser endast de intäkter och trafikminuter för terminering av samtal som tillfaller tjänstetillhandahållaren. </t>
  </si>
  <si>
    <t>Avgifter</t>
  </si>
  <si>
    <t>varav samtal från UMTS-nät:</t>
  </si>
  <si>
    <t>M2M = machine-to-machine</t>
  </si>
  <si>
    <t>Fast telefoni och fast bredband och tv och mobiltelefoni/mobilt bredband:</t>
  </si>
  <si>
    <t xml:space="preserve">Grossistprodukt för telefonabonnemang. Avser återförsäljning enligt avtal som slutits med Telia Company såväl före som efter den 18 maj 2005. </t>
  </si>
  <si>
    <t>Avser mobilabonnemang som har fastnätsnummer som tilläggstjänst, t.ex. Telia Companys Mitt hemnummer och HI3G:s 3Hemnummer.</t>
  </si>
  <si>
    <t>varav 10 Mbit/s och över samt under 30 Mbit/s:</t>
  </si>
  <si>
    <t>FOTNOTER</t>
  </si>
  <si>
    <t>Med abonnemang avses kontraktabonnemang och kontantkort.  Kontantkort redovisas under privat och enligt 3-månadersregel (se definition för kontantkort). M2M ska inte inkluderas utan redovisas separat i fråga.</t>
  </si>
  <si>
    <t xml:space="preserve">Mobilabonnemang som används för mobil data eller M2M ska inte redovisas här. </t>
  </si>
  <si>
    <t xml:space="preserve">I det fall hushållet har dubbla kabel-tv-abonnemang på ett grundpaket, där det ena tecknats indirekt via fastighetsägaren och det andra tecknats direkt med hushållet redovisas det analoga abonnemanget via fastighetsägaren under Analoga kabel-tv abonnemang via fastighetsägare och det digital abonnemanget som tecknats direkt med hushåll under ”Digitala abonnemang i kabel-tv-nät där ni har avtal direkt (dvs. en direkt fakturarelation) med hushåll som i sin tur även har avtal om analogt grundabonnemang via fastighetsägare:”. I det fall hushållet har dubbla kabel-tv abonnemang på grundpaket, där båda tecknats indirekt via fastighetsägaren, där det ena är ett digitalt kabel-tv- abonnemang på ett grundpaket och det andra ett analogt kabel-tv abonnemang på ett grundpaket så redovisas endast det digitala kabel-tv-abonnemanget på ett grundpaket via fastighetsägare.
I dessa fall redovisas inte det analoga kabel-tv-abonnemanget via fastighetsägare eftersom det då blir dubbelräkning.  
</t>
  </si>
  <si>
    <t>Summeringen "Antal abonnemang exklusive de kabel-tv-abonnemang som även har avtal via fastighetsägare" består av "Totalt antal abonnemang" -  "Digitala abonnemang (i kabel-tv-nät och/eller iptv via fiber) där ni har avtal direkt (dvs. en direkt fakturarelation) med hushåll som i sin tur även har avtal om grundabonnemang via fastighetsägare". Denna summering är en estmering på totalt antal hushåll.</t>
  </si>
  <si>
    <t>Med tilläggsabonnemang avses abonnemang där hushållen har enskilda avtal om tilläggstjänster som digital-tv med kanalpaket. Inkludera samtliga intäkter som är hänförliga till slutkundens köp av tilläggsabonnemang (kanaler eller paket över grundabonnemang): löpande avgifter, startavgifter, uthyrning eller försäljning av digital-tv-boxar och programkort. I tilläggspaketet ska inte intäkter för transaktionsbaserade VOD (video on demand) och pay-per-view vara med.</t>
  </si>
  <si>
    <t>Kommentar</t>
  </si>
  <si>
    <t>Fast telefoni och mobiltelefoni/mobilt bredband:</t>
  </si>
  <si>
    <t>Mobiltelefoni/mobilt bredband och fast bredband:</t>
  </si>
  <si>
    <t>Mobiltelefoni/mobilt bredband och tv:</t>
  </si>
  <si>
    <t>Fast telefoni och fast bredband och mobiltelefoni/mobilt bredband:</t>
  </si>
  <si>
    <t>Fast telefoni och mobiltelefoni/mobiltbredband och tv:</t>
  </si>
  <si>
    <t>Mobiltelefoni/mobilt bredband och fast bredband och tv:</t>
  </si>
  <si>
    <t>varav inom eget nät [26]:</t>
  </si>
  <si>
    <t>Antal SMS skickade från datorsystem eller applikation till person [27]:</t>
  </si>
  <si>
    <t>T.ex. via transmissionsprodukter från kommunikationsoperatörer eller rena återförsäljarprodukter</t>
  </si>
  <si>
    <r>
      <t xml:space="preserve">D.v.s. via </t>
    </r>
    <r>
      <rPr>
        <sz val="11"/>
        <color rgb="FF000000"/>
        <rFont val="Calibri"/>
        <family val="2"/>
      </rPr>
      <t xml:space="preserve">lokalt fysiskt </t>
    </r>
    <r>
      <rPr>
        <sz val="11"/>
        <rFont val="Calibri"/>
        <family val="2"/>
      </rPr>
      <t>tillträde för andra operatörer til</t>
    </r>
    <r>
      <rPr>
        <sz val="11"/>
        <color rgb="FF000000"/>
        <rFont val="Calibri"/>
        <family val="2"/>
      </rPr>
      <t>l svart fiber i fiberaccessnätet, där den hyrande operatören ansvarar för/äger den aktiva transmissionsutrustningen.</t>
    </r>
  </si>
  <si>
    <t>Här avses inte sampaketering med OTT-tjänster så som Spotify.</t>
  </si>
  <si>
    <t>Inkludera endast abonnemang för taltjänst som även möjliggör överföring av mobildata och där data-accessen använts minst en gång under det senaste kvartalet i perioden eller där särskild avgift för mobildata betalats under det senaste kvartalet i perioden.  Här ingår även tilläggsabonnemang på data som köps till abonnemang med taltjänst och data.</t>
  </si>
  <si>
    <t xml:space="preserve">Inkludera abonnemang som i huvudsak används för mobildata och där data-accessen använts minst en gång under den senaste kvartalet i perioden eller där abonnemangsavgift betalats under det senaste kvartalet i perioden. Abonnemanget ska inte ha genererat några taltrafikminuter under det senaste kvartalet i perioden.  Avser mobilt bredband för abonnemang för routrar, donglar och surfplattor. </t>
  </si>
  <si>
    <t>Frågorna besvaras om ni har sådan verksamhet. Fotnoter finns längst ner på varje flik.</t>
  </si>
  <si>
    <t>senaste kvartalet 2018</t>
  </si>
  <si>
    <t>Totalt antal aktiva abonnemang uppströms:</t>
  </si>
  <si>
    <t>Totalt antal aktiva abonnemang nedströms:</t>
  </si>
  <si>
    <t>Kabel-tv upptröms:</t>
  </si>
  <si>
    <t xml:space="preserve"> Här avses både sampaketerade abonnemang som erbjuds och marknadsförs som ett erbjudande eller med en prislista för de sampaketerade tjänsterna och även tjänster som inte marknadsförs tillsammans som ett särskilt erbjudande exempelvis där en slutkund köper två eller fler tjänster separat, kan vara vid olika tillfällen. Här avses inte sampaketering med OTT-tjänster så som Spotify.</t>
  </si>
  <si>
    <t>Iptv via annan infrastruktur (ange vilken under kommentar):</t>
  </si>
  <si>
    <r>
      <rPr>
        <b/>
        <sz val="10"/>
        <rFont val="Arial"/>
        <family val="2"/>
      </rPr>
      <t>Iptv-abonnemang via fibernät</t>
    </r>
    <r>
      <rPr>
        <sz val="10"/>
        <rFont val="Arial"/>
        <family val="2"/>
      </rPr>
      <t xml:space="preserve"> där ni har avtal direkt (dvs. en direkt fakturarelation) med hushåll som i sin tur även har avtal om digitalt grundabonnemang via fastighetsägare.</t>
    </r>
  </si>
  <si>
    <t xml:space="preserve">xDSL, PSTN, satellit, fast radio och annan fast internet access (uppströms):  </t>
  </si>
  <si>
    <t>underlag till SMP-bedömningar och Svensk telekommarknad första halvåret 2019</t>
  </si>
  <si>
    <t>första halvåret 2019</t>
  </si>
  <si>
    <t>30 juni 2019</t>
  </si>
  <si>
    <t>juni 2019</t>
  </si>
  <si>
    <t>Vilka verksamheter har ni förvärvat sedan den 30 juni 2018?</t>
  </si>
  <si>
    <t>Vilka verksamheter har ni sålt av sedan 30 juni 2018?</t>
  </si>
  <si>
    <t>varav taltrafikminuter från LTE-nät (VoLTE):</t>
  </si>
  <si>
    <t>varav taltrafikminuter i okänt nät</t>
  </si>
  <si>
    <t>varav antal samtal i okänt nät:</t>
  </si>
  <si>
    <t>varav samtal från LTE-nät (VoLTE):</t>
  </si>
  <si>
    <t>Svensk telekommarknad första halvåret 2019</t>
  </si>
  <si>
    <t>Svar på frågeformuläret fylls i via ett webbaserat formulär. Svar ska lämnas senast 3 september 2019.</t>
  </si>
  <si>
    <t>varav används i Sverige</t>
  </si>
  <si>
    <t>D.nr: 19-5750</t>
  </si>
  <si>
    <t>Dnr: 19-5750</t>
  </si>
  <si>
    <t>Här ingår inte tvillingkort</t>
  </si>
  <si>
    <t>Mobiltelefoni och mobilt bredband [1]:</t>
  </si>
  <si>
    <t>I fasta avgifter ingår extrasurf som kan köpas som en tilläggstjänst till ett mobilabonnemang (med eller utan tal) när datamängden tagit slut. Exkludera  tilläggsavgifter i form av förhöjd månadsavgift eller annan avbetalning för rabatterade mobiltelefoner (s.k. handheld revenue). Intäkter från kontantkort redovisas under privat.</t>
  </si>
  <si>
    <t>Här ingår intäkter för extrasurf som kan köpas som en tilläggstjänst till ett mobilabonnemang med tal när datamängden tagit slut.</t>
  </si>
  <si>
    <t>Här ingår intäkter för extrasurf som kan köpas som en tilläggstjänst till ett mobilabonnemang utan tal när datamängden tagit slut.</t>
  </si>
  <si>
    <t>Om flera abonnemang delar på samma datamängd (ibland kallat familje-abonnemang) ska huvudabonnemanget rapporteras med hela data mängden och övriga rapporters "mindre än 1GB data"". Abonnemang med rörlig datamängd ska också rapporters under "mindre än 1 GB data". Ta inte med datatopup. Familjeabonnemang med obegränsad datamängd: Alla abonnemangen i familjenabonnemanget  läggs på obegränsat.</t>
  </si>
  <si>
    <t>Varav intäkter från abonnemang på enbart mobildata utan tal (både fasta och rörliga avgifter) [32]</t>
  </si>
  <si>
    <r>
      <t xml:space="preserve"> </t>
    </r>
    <r>
      <rPr>
        <i/>
        <sz val="10"/>
        <rFont val="Arial"/>
        <family val="2"/>
      </rPr>
      <t xml:space="preserve">  varav abonnemang på enbart mobiltbredband - endast data [7]:</t>
    </r>
  </si>
  <si>
    <t xml:space="preserve">     varav 500 Mbit/s och över samt under 1000 Mbit/s</t>
  </si>
  <si>
    <t>varav trafik i 4G-nät (GB)</t>
  </si>
  <si>
    <t>varav trafik i 5G-nät (GB)</t>
  </si>
  <si>
    <r>
      <t>* 1GB=1 000 000 000 (10</t>
    </r>
    <r>
      <rPr>
        <vertAlign val="superscript"/>
        <sz val="7"/>
        <color rgb="FF222222"/>
        <rFont val="Arial"/>
        <family val="2"/>
      </rPr>
      <t>9</t>
    </r>
    <r>
      <rPr>
        <sz val="10"/>
        <color rgb="FF222222"/>
        <rFont val="Arial"/>
        <family val="2"/>
      </rPr>
      <t> = 1000</t>
    </r>
    <r>
      <rPr>
        <vertAlign val="superscript"/>
        <sz val="7"/>
        <color rgb="FF222222"/>
        <rFont val="Arial"/>
        <family val="2"/>
      </rPr>
      <t>3</t>
    </r>
    <r>
      <rPr>
        <sz val="10"/>
        <color rgb="FF222222"/>
        <rFont val="Arial"/>
        <family val="2"/>
      </rPr>
      <t>) byte</t>
    </r>
  </si>
  <si>
    <r>
      <t>* 1GB=1 073 741 824 (2</t>
    </r>
    <r>
      <rPr>
        <vertAlign val="superscript"/>
        <sz val="7"/>
        <color rgb="FF222222"/>
        <rFont val="Arial"/>
        <family val="2"/>
      </rPr>
      <t>30</t>
    </r>
    <r>
      <rPr>
        <sz val="10"/>
        <color rgb="FF222222"/>
        <rFont val="Arial"/>
        <family val="2"/>
      </rPr>
      <t> = 1024</t>
    </r>
    <r>
      <rPr>
        <vertAlign val="superscript"/>
        <sz val="7"/>
        <color rgb="FF222222"/>
        <rFont val="Arial"/>
        <family val="2"/>
      </rPr>
      <t>3</t>
    </r>
    <r>
      <rPr>
        <sz val="10"/>
        <color rgb="FF222222"/>
        <rFont val="Arial"/>
        <family val="2"/>
      </rPr>
      <t>) byte</t>
    </r>
  </si>
  <si>
    <t>Total mängd utgående och inkommande mobil datatrafik (GB) [24]</t>
  </si>
  <si>
    <t xml:space="preserve">varav abonnemang för samtal och data                   </t>
  </si>
  <si>
    <t>varav abonnemang för enbart mobil data (t.ex. surfplattor) [7]</t>
  </si>
  <si>
    <t xml:space="preserve">Fråga 10: Från slutkund utgående och inkommande mobildatatrafik [5] [24] för mobila datatjänster i GB under första halvåret 2019. </t>
  </si>
  <si>
    <t>Ange hur svaren i denna fråga är angivna. Ett alternativ möjligt.</t>
  </si>
  <si>
    <t>Inklusive aktiva kontantkort, SMS, MMS, mobil datatrafik och mobila mervärdestjänster. Med mobila mervärdestjänster avses här andra mobila tjänster än mobilabonnemang, kontantkort, sms, mms och mobildatatrafik. Mobila mervärdtjänster kan till exempel vara intäkter från medflyttning, vidarekoppling, röstbrevlåda. Exklusive samtrafik, internationell roaming i utlandet, machine-to-machine (redovisas separat), tillämpningsprogram som t.ex. mobila applikationer ("appar") och koncerninterna intäkter. Även tilläggsavgifter eller annan avbetalning för rabatterade mobiltelefoner (s.k handheld revenue) ska exkluderas. Intäkter från kontantkort redovisas under privat.</t>
  </si>
  <si>
    <t>Fråga 18:  Antal slutkunder med två eller fler tjänster. Här avses både sampaketerade abonnemang som erbjuds och marknadsförs som ett erbjudande eller med en prislista för de sampaketerade tjänsterna och även tjänster som inte marknadsförs tillsammans som ett särskilt erbjudande exempelvis där en slutkund köper två eller fler tjänster separat, kan vara vid olika tillfällen. Per sista juni 2019.</t>
  </si>
  <si>
    <t>Fråga 17 riktar sig till de programagenturer som säljer tv-kanaler vidare till t.ex. nät- eller fastighetsägare och kabel-tv-operatörer (SMATV). Sappa och Canal Digital har sådan verksamhet.</t>
  </si>
  <si>
    <t>Fråga 16 riktar sig till de aktörer som har avtal med hushåll eller fastighetsägare om abonnemang på paket av tv-kanaler. Dessa frågor avser traditionell betal-tv.</t>
  </si>
  <si>
    <t>Antal SMS från SIM-kort från M2M (tusental)</t>
  </si>
  <si>
    <t>Utgående och inkommande datatrafik från SIM-kort för M2M (GB):</t>
  </si>
  <si>
    <t>M2M SIM-kort avser tjänster för kommunikation mellan maskiner eller annan utrustning (bilar, tåg, smarta elmätare, konsumentelektronik osv.) och som inte utgör del av ett privat- eller företagsabonnemang. Abonnemang på mobilt bredband som fristående tjänst (för exempelvis surfplattor) ska inte räknas som M2M-simkort.</t>
  </si>
  <si>
    <t>varav M2M som använder eSIM [34]</t>
  </si>
  <si>
    <t>Antal eSIM för wearables (t.ex. klockor)</t>
  </si>
  <si>
    <t xml:space="preserve">eSIM är en förkortning av "embedded sim" och fungerar till stor del precis som det traditionella SIM-kortet man sätter in i mobilen. Skillnaden är att informationen om ett abonnemang inte längre är knutet till ett traditionellt SIM-kort, utan kan skickas trådlöst direkt till t ex mobilen, klockan eller surfplattan. eSIM kan programmeras på distans. </t>
  </si>
  <si>
    <t xml:space="preserve">eSIM är en teknik som underlättar för slutanvändare att byta tillhandahållare av elektroniska kommunikationsnät och tjänster vilket är särskilt viktigt för tillhandahållare och slutanvändare av M2M-tjänster. Operatörernas introduktion av tekniken pågår och PTS avser att följa utvecklingen av detta. </t>
  </si>
  <si>
    <t>Om ni till exempel har angett antal abonnemang på en viss typ abonnemang på fråga 4 så behöver ni även ange intäkter på fråga 7 och antal samtal på fråga 8 och trafikminuter på fråga 9 för den typen av abonnemang.  I fråga 4-11 ska M2M-abonnemang inte räknas in.</t>
  </si>
  <si>
    <t>Om ni till exempel har angett antal abonnemang på en viss typ abonnemang på fråga 1 så behöver ni även ange och antal samtal på fråga 2 och trafikminuter på fråga 3 för den typen av abonnemang.</t>
  </si>
  <si>
    <t>Summa trafikminuter GSM/UMTS/LTE/okänt-nät</t>
  </si>
  <si>
    <t>Borttagen</t>
  </si>
  <si>
    <t>Ny fråga</t>
  </si>
  <si>
    <r>
      <t>Fråga 15: Antalet privata aktiva internetabonnemang</t>
    </r>
    <r>
      <rPr>
        <b/>
        <i/>
        <strike/>
        <sz val="12"/>
        <color rgb="FFFF0000"/>
        <rFont val="Garamond"/>
        <family val="1"/>
      </rPr>
      <t xml:space="preserve"> </t>
    </r>
    <r>
      <rPr>
        <b/>
        <i/>
        <sz val="12"/>
        <rFont val="Garamond"/>
        <family val="1"/>
      </rPr>
      <t xml:space="preserve">som är gruppanslutningar dvs tecknade med t ex. hyresvärdar, bostadsrättsföreningar, samfälligheter eller byalag. Antal abonnemang avser antal abonnemang till slutkunder, inte antal bostadsrättsföreningar m.fl. </t>
    </r>
    <r>
      <rPr>
        <b/>
        <i/>
        <sz val="12"/>
        <rFont val="Garamond"/>
        <family val="1"/>
      </rPr>
      <t>Avser 30 juni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</si>
</sst>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2"/>
      <name val="Garamond"/>
      <family val="1"/>
    </font>
    <font>
      <sz val="9"/>
      <name val="Arial"/>
      <family val="2"/>
    </font>
    <font>
      <b/>
      <sz val="10"/>
      <name val="Garamond"/>
      <family val="1"/>
    </font>
    <font>
      <sz val="10"/>
      <name val="Arial"/>
      <family val="2"/>
    </font>
    <font>
      <sz val="10"/>
      <name val="Garamond"/>
      <family val="1"/>
    </font>
    <font>
      <b/>
      <sz val="20"/>
      <name val="Arial"/>
      <family val="2"/>
    </font>
    <font>
      <sz val="22"/>
      <name val="Arial"/>
      <family val="2"/>
    </font>
    <font>
      <i/>
      <sz val="10"/>
      <name val="Garamond"/>
      <family val="1"/>
    </font>
    <font>
      <b/>
      <sz val="11"/>
      <name val="Garamond"/>
      <family val="1"/>
    </font>
    <font>
      <b/>
      <sz val="12"/>
      <name val="Arial"/>
      <family val="2"/>
    </font>
    <font>
      <b/>
      <sz val="11"/>
      <name val="Arial"/>
      <family val="2"/>
    </font>
    <font>
      <b/>
      <i/>
      <sz val="12"/>
      <name val="Garamond"/>
      <family val="1"/>
    </font>
    <font>
      <b/>
      <i/>
      <sz val="10"/>
      <name val="Arial"/>
      <family val="2"/>
    </font>
    <font>
      <b/>
      <sz val="10"/>
      <name val="Arial"/>
      <family val="2"/>
    </font>
    <font>
      <i/>
      <sz val="10"/>
      <name val="Arial"/>
      <family val="2"/>
    </font>
    <font>
      <sz val="11"/>
      <name val="Garamond"/>
      <family val="1"/>
    </font>
    <font>
      <u/>
      <sz val="10"/>
      <name val="Arial"/>
      <family val="2"/>
    </font>
    <font>
      <sz val="8"/>
      <name val="Garamond"/>
      <family val="1"/>
    </font>
    <font>
      <i/>
      <sz val="12"/>
      <color indexed="10"/>
      <name val="Garamond"/>
      <family val="1"/>
    </font>
    <font>
      <sz val="10"/>
      <color indexed="9"/>
      <name val="Arial"/>
      <family val="2"/>
    </font>
    <font>
      <sz val="12"/>
      <color indexed="9"/>
      <name val="Arial"/>
      <family val="2"/>
    </font>
    <font>
      <sz val="8"/>
      <name val="Arial"/>
      <family val="2"/>
    </font>
    <font>
      <b/>
      <sz val="9"/>
      <name val="Arial"/>
      <family val="2"/>
    </font>
    <font>
      <b/>
      <sz val="12"/>
      <color indexed="12"/>
      <name val="Garamond"/>
      <family val="1"/>
    </font>
    <font>
      <sz val="13"/>
      <name val="Arial"/>
      <family val="2"/>
    </font>
    <font>
      <b/>
      <sz val="13"/>
      <name val="Garamond"/>
      <family val="1"/>
    </font>
    <font>
      <sz val="14"/>
      <name val="Arial"/>
      <family val="2"/>
    </font>
    <font>
      <b/>
      <u/>
      <sz val="12"/>
      <name val="Arial"/>
      <family val="2"/>
    </font>
    <font>
      <sz val="10"/>
      <color indexed="22"/>
      <name val="Arial"/>
      <family val="2"/>
    </font>
    <font>
      <b/>
      <sz val="10"/>
      <color indexed="12"/>
      <name val="Arial"/>
      <family val="2"/>
    </font>
    <font>
      <sz val="10"/>
      <name val="Verdana"/>
      <family val="2"/>
    </font>
    <font>
      <b/>
      <sz val="10"/>
      <name val="Verdana"/>
      <family val="2"/>
    </font>
    <font>
      <b/>
      <sz val="14"/>
      <name val="Verdana"/>
      <family val="2"/>
    </font>
    <font>
      <b/>
      <sz val="20"/>
      <name val="Verdana"/>
      <family val="2"/>
    </font>
    <font>
      <b/>
      <sz val="13"/>
      <name val="Verdana"/>
      <family val="2"/>
    </font>
    <font>
      <sz val="10"/>
      <color theme="1"/>
      <name val="Verdana"/>
      <family val="2"/>
    </font>
    <font>
      <b/>
      <sz val="10"/>
      <color rgb="FFFF0000"/>
      <name val="Arial"/>
      <family val="2"/>
    </font>
    <font>
      <sz val="10"/>
      <color rgb="FFFF0000"/>
      <name val="Arial"/>
      <family val="2"/>
    </font>
    <font>
      <sz val="10"/>
      <color rgb="FFFF0000"/>
      <name val="Verdana"/>
      <family val="2"/>
    </font>
    <font>
      <sz val="10"/>
      <color theme="0" tint="-0.499984740745262"/>
      <name val="Arial"/>
      <family val="2"/>
    </font>
    <font>
      <b/>
      <sz val="10"/>
      <color theme="0" tint="-0.499984740745262"/>
      <name val="Arial"/>
      <family val="2"/>
    </font>
    <font>
      <b/>
      <sz val="12"/>
      <color rgb="FFFF0000"/>
      <name val="Arial"/>
      <family val="2"/>
    </font>
    <font>
      <b/>
      <sz val="10"/>
      <name val="Ariel "/>
    </font>
    <font>
      <b/>
      <sz val="11"/>
      <name val="Ariel "/>
    </font>
    <font>
      <sz val="10"/>
      <color rgb="FF7030A0"/>
      <name val="Arial"/>
      <family val="2"/>
    </font>
    <font>
      <b/>
      <i/>
      <sz val="14"/>
      <name val="Garamond"/>
      <family val="1"/>
    </font>
    <font>
      <sz val="10"/>
      <color rgb="FF000000"/>
      <name val="Arial"/>
      <family val="2"/>
    </font>
    <font>
      <sz val="10"/>
      <color theme="1"/>
      <name val="Arial"/>
      <family val="2"/>
    </font>
    <font>
      <sz val="11"/>
      <name val="Calibri"/>
      <family val="2"/>
    </font>
    <font>
      <sz val="11"/>
      <color rgb="FF000000"/>
      <name val="Calibri"/>
      <family val="2"/>
    </font>
    <font>
      <b/>
      <sz val="10"/>
      <color rgb="FFC00000"/>
      <name val="Arial"/>
      <family val="2"/>
    </font>
    <font>
      <sz val="10"/>
      <color theme="6" tint="-0.499984740745262"/>
      <name val="Arial"/>
      <family val="2"/>
    </font>
    <font>
      <b/>
      <i/>
      <strike/>
      <sz val="12"/>
      <color rgb="FFFF0000"/>
      <name val="Garamond"/>
      <family val="1"/>
    </font>
    <font>
      <sz val="10"/>
      <color rgb="FF222222"/>
      <name val="Arial"/>
      <family val="2"/>
    </font>
    <font>
      <vertAlign val="superscript"/>
      <sz val="7"/>
      <color rgb="FF222222"/>
      <name val="Arial"/>
      <family val="2"/>
    </font>
    <font>
      <i/>
      <sz val="10"/>
      <color rgb="FF1F497D"/>
      <name val="Verdana"/>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FF"/>
        <bgColor indexed="64"/>
      </patternFill>
    </fill>
    <fill>
      <patternFill patternType="solid">
        <fgColor theme="1" tint="0.499984740745262"/>
        <bgColor indexed="64"/>
      </patternFill>
    </fill>
    <fill>
      <patternFill patternType="solid">
        <fgColor rgb="FFC0C0C0"/>
        <bgColor indexed="64"/>
      </patternFill>
    </fill>
    <fill>
      <patternFill patternType="solid">
        <fgColor rgb="FF777777"/>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10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double">
        <color indexed="64"/>
      </top>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bottom style="hair">
        <color indexed="64"/>
      </bottom>
      <diagonal/>
    </border>
    <border>
      <left style="thin">
        <color indexed="64"/>
      </left>
      <right/>
      <top style="double">
        <color indexed="64"/>
      </top>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double">
        <color indexed="64"/>
      </top>
      <bottom/>
      <diagonal/>
    </border>
    <border>
      <left style="thin">
        <color indexed="64"/>
      </left>
      <right/>
      <top style="double">
        <color indexed="64"/>
      </top>
      <bottom style="hair">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double">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hair">
        <color indexed="64"/>
      </left>
      <right style="hair">
        <color indexed="64"/>
      </right>
      <top/>
      <bottom/>
      <diagonal/>
    </border>
    <border>
      <left style="hair">
        <color indexed="64"/>
      </left>
      <right/>
      <top style="double">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double">
        <color indexed="64"/>
      </top>
      <bottom style="thin">
        <color indexed="64"/>
      </bottom>
      <diagonal/>
    </border>
    <border>
      <left style="hair">
        <color indexed="64"/>
      </left>
      <right/>
      <top style="hair">
        <color indexed="64"/>
      </top>
      <bottom style="double">
        <color indexed="64"/>
      </bottom>
      <diagonal/>
    </border>
    <border>
      <left/>
      <right/>
      <top style="thin">
        <color indexed="64"/>
      </top>
      <bottom style="double">
        <color indexed="64"/>
      </bottom>
      <diagonal/>
    </border>
    <border>
      <left/>
      <right/>
      <top style="hair">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style="double">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hair">
        <color indexed="64"/>
      </left>
      <right/>
      <top style="thin">
        <color indexed="64"/>
      </top>
      <bottom/>
      <diagonal/>
    </border>
  </borders>
  <cellStyleXfs count="28">
    <xf numFmtId="0" fontId="0" fillId="0" borderId="0"/>
    <xf numFmtId="0" fontId="23" fillId="0" borderId="0"/>
    <xf numFmtId="0" fontId="18" fillId="0" borderId="0"/>
    <xf numFmtId="0" fontId="17" fillId="0" borderId="0"/>
    <xf numFmtId="0" fontId="16" fillId="0" borderId="0"/>
    <xf numFmtId="0" fontId="15" fillId="0" borderId="0"/>
    <xf numFmtId="0" fontId="15" fillId="0" borderId="0"/>
    <xf numFmtId="0" fontId="18" fillId="0" borderId="0"/>
    <xf numFmtId="0" fontId="15" fillId="0" borderId="0"/>
    <xf numFmtId="0" fontId="14" fillId="0" borderId="0"/>
    <xf numFmtId="0" fontId="14" fillId="0" borderId="0"/>
    <xf numFmtId="0" fontId="13" fillId="0" borderId="0"/>
    <xf numFmtId="0" fontId="12" fillId="0" borderId="0"/>
    <xf numFmtId="0" fontId="11" fillId="0" borderId="0"/>
    <xf numFmtId="0" fontId="10" fillId="0" borderId="0"/>
    <xf numFmtId="0" fontId="9" fillId="0" borderId="0"/>
    <xf numFmtId="9" fontId="18" fillId="0" borderId="0" applyFont="0" applyFill="0" applyBorder="0" applyAlignment="0" applyProtection="0"/>
    <xf numFmtId="0" fontId="8" fillId="0" borderId="0"/>
    <xf numFmtId="0" fontId="8" fillId="0" borderId="0"/>
    <xf numFmtId="0" fontId="7" fillId="0" borderId="0"/>
    <xf numFmtId="0" fontId="6" fillId="0" borderId="0"/>
    <xf numFmtId="0" fontId="5" fillId="0" borderId="0"/>
    <xf numFmtId="0" fontId="50" fillId="0" borderId="0"/>
    <xf numFmtId="0" fontId="4" fillId="0" borderId="0"/>
    <xf numFmtId="0" fontId="3" fillId="0" borderId="0"/>
    <xf numFmtId="0" fontId="2" fillId="0" borderId="0"/>
    <xf numFmtId="0" fontId="2" fillId="0" borderId="0"/>
    <xf numFmtId="0" fontId="1" fillId="0" borderId="0"/>
  </cellStyleXfs>
  <cellXfs count="707">
    <xf numFmtId="0" fontId="0" fillId="0" borderId="0" xfId="0"/>
    <xf numFmtId="0" fontId="0" fillId="0" borderId="0" xfId="0" applyFill="1"/>
    <xf numFmtId="0" fontId="0" fillId="2" borderId="0" xfId="0" applyFill="1"/>
    <xf numFmtId="0" fontId="26" fillId="2" borderId="0" xfId="0" applyFont="1" applyFill="1"/>
    <xf numFmtId="0" fontId="0" fillId="2" borderId="0" xfId="0" applyFill="1" applyBorder="1"/>
    <xf numFmtId="0" fontId="0" fillId="2" borderId="0" xfId="0" applyFill="1" applyAlignment="1">
      <alignment horizontal="center"/>
    </xf>
    <xf numFmtId="0" fontId="18" fillId="2" borderId="0" xfId="0" applyFont="1" applyFill="1"/>
    <xf numFmtId="0" fontId="18" fillId="2" borderId="0" xfId="0" applyFont="1" applyFill="1" applyBorder="1"/>
    <xf numFmtId="0" fontId="19" fillId="3" borderId="0" xfId="0" applyFont="1" applyFill="1" applyBorder="1" applyAlignment="1">
      <alignment horizontal="center"/>
    </xf>
    <xf numFmtId="0" fontId="20" fillId="3" borderId="0" xfId="0" applyFont="1" applyFill="1" applyBorder="1" applyAlignment="1">
      <alignment horizontal="right"/>
    </xf>
    <xf numFmtId="0" fontId="0" fillId="3" borderId="0" xfId="0" applyFill="1" applyBorder="1" applyAlignment="1">
      <alignment horizontal="center"/>
    </xf>
    <xf numFmtId="0" fontId="44" fillId="2" borderId="0" xfId="0" applyFont="1" applyFill="1" applyBorder="1"/>
    <xf numFmtId="0" fontId="44" fillId="2" borderId="0" xfId="0" applyFont="1" applyFill="1"/>
    <xf numFmtId="0" fontId="46" fillId="2" borderId="0" xfId="0" applyFont="1" applyFill="1" applyBorder="1"/>
    <xf numFmtId="0" fontId="46" fillId="2" borderId="0" xfId="0" applyFont="1" applyFill="1"/>
    <xf numFmtId="0" fontId="20" fillId="3" borderId="0" xfId="0" applyFont="1" applyFill="1" applyBorder="1"/>
    <xf numFmtId="0" fontId="0" fillId="3" borderId="0" xfId="0" applyFill="1" applyBorder="1"/>
    <xf numFmtId="0" fontId="0" fillId="3" borderId="0" xfId="0" applyFill="1" applyBorder="1" applyAlignment="1"/>
    <xf numFmtId="0" fontId="21" fillId="3" borderId="0" xfId="0" applyFont="1" applyFill="1" applyBorder="1" applyAlignment="1">
      <alignment horizontal="left"/>
    </xf>
    <xf numFmtId="0" fontId="29" fillId="3" borderId="0" xfId="0" applyFont="1" applyFill="1" applyBorder="1" applyAlignment="1">
      <alignment horizontal="center"/>
    </xf>
    <xf numFmtId="0" fontId="0" fillId="4" borderId="0" xfId="0" applyFill="1" applyBorder="1"/>
    <xf numFmtId="0" fontId="0" fillId="4" borderId="0" xfId="0" applyFill="1"/>
    <xf numFmtId="0" fontId="49" fillId="3" borderId="0" xfId="0" applyFont="1" applyFill="1" applyBorder="1"/>
    <xf numFmtId="0" fontId="22" fillId="0" borderId="0" xfId="0" applyFont="1" applyFill="1" applyBorder="1"/>
    <xf numFmtId="0" fontId="19" fillId="0" borderId="0" xfId="0" applyFont="1" applyFill="1" applyBorder="1" applyAlignment="1">
      <alignment horizontal="center"/>
    </xf>
    <xf numFmtId="0" fontId="24" fillId="0" borderId="0" xfId="0" applyFont="1" applyFill="1" applyBorder="1" applyAlignment="1"/>
    <xf numFmtId="0" fontId="22" fillId="0" borderId="0" xfId="0" applyFont="1" applyFill="1" applyBorder="1" applyAlignment="1">
      <alignment horizontal="left" wrapText="1"/>
    </xf>
    <xf numFmtId="0" fontId="22" fillId="0" borderId="1" xfId="0" applyFont="1" applyFill="1" applyBorder="1" applyAlignment="1">
      <alignment horizontal="left" wrapText="1"/>
    </xf>
    <xf numFmtId="0" fontId="18" fillId="0" borderId="2" xfId="0" applyFont="1" applyFill="1" applyBorder="1"/>
    <xf numFmtId="0" fontId="18" fillId="0" borderId="0" xfId="0" applyFont="1" applyFill="1"/>
    <xf numFmtId="0" fontId="18" fillId="0" borderId="1" xfId="0" applyFont="1" applyFill="1" applyBorder="1"/>
    <xf numFmtId="0" fontId="22" fillId="0" borderId="2" xfId="0" applyFont="1" applyFill="1" applyBorder="1" applyAlignment="1">
      <alignment horizontal="left" wrapText="1"/>
    </xf>
    <xf numFmtId="0" fontId="45" fillId="0" borderId="2" xfId="0" applyFont="1" applyFill="1" applyBorder="1" applyAlignment="1">
      <alignment horizontal="left" wrapText="1"/>
    </xf>
    <xf numFmtId="0" fontId="45" fillId="0" borderId="0" xfId="0" applyFont="1" applyFill="1" applyBorder="1" applyAlignment="1">
      <alignment horizontal="left" wrapText="1"/>
    </xf>
    <xf numFmtId="0" fontId="45" fillId="0" borderId="1" xfId="0" applyFont="1" applyFill="1" applyBorder="1" applyAlignment="1">
      <alignment horizontal="left" wrapText="1"/>
    </xf>
    <xf numFmtId="0" fontId="22" fillId="0" borderId="2" xfId="0" applyFont="1" applyFill="1" applyBorder="1" applyAlignment="1">
      <alignment horizontal="left"/>
    </xf>
    <xf numFmtId="0" fontId="22" fillId="0" borderId="0" xfId="0" applyFont="1" applyFill="1" applyBorder="1" applyAlignment="1">
      <alignment horizontal="left"/>
    </xf>
    <xf numFmtId="0" fontId="19" fillId="0" borderId="1" xfId="0" applyFont="1" applyFill="1" applyBorder="1" applyAlignment="1">
      <alignment horizontal="center"/>
    </xf>
    <xf numFmtId="0" fontId="47" fillId="0" borderId="2" xfId="0" applyFont="1" applyFill="1" applyBorder="1" applyAlignment="1">
      <alignment horizontal="left" wrapText="1"/>
    </xf>
    <xf numFmtId="0" fontId="47"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1" xfId="0" applyFont="1" applyFill="1" applyBorder="1" applyAlignment="1">
      <alignment horizontal="left" wrapText="1"/>
    </xf>
    <xf numFmtId="0" fontId="20" fillId="0" borderId="2" xfId="0" applyFont="1" applyFill="1" applyBorder="1"/>
    <xf numFmtId="0" fontId="20" fillId="0" borderId="0" xfId="0" applyFont="1" applyFill="1" applyBorder="1"/>
    <xf numFmtId="0" fontId="0" fillId="0" borderId="0" xfId="0" applyFill="1" applyBorder="1"/>
    <xf numFmtId="0" fontId="49" fillId="0" borderId="0" xfId="0" applyFont="1" applyFill="1" applyBorder="1"/>
    <xf numFmtId="0" fontId="43" fillId="0" borderId="0" xfId="0" applyFont="1" applyFill="1" applyBorder="1" applyAlignment="1"/>
    <xf numFmtId="0" fontId="24" fillId="0" borderId="0" xfId="0" applyFont="1" applyFill="1" applyBorder="1" applyAlignment="1">
      <alignment wrapText="1"/>
    </xf>
    <xf numFmtId="0" fontId="18" fillId="0" borderId="0" xfId="0" applyFont="1"/>
    <xf numFmtId="0" fontId="18" fillId="2" borderId="0" xfId="2" applyFill="1" applyAlignment="1">
      <alignment vertical="top"/>
    </xf>
    <xf numFmtId="0" fontId="18" fillId="6" borderId="0" xfId="2" applyFill="1" applyAlignment="1">
      <alignment vertical="top"/>
    </xf>
    <xf numFmtId="0" fontId="0" fillId="7" borderId="0" xfId="0" applyFill="1"/>
    <xf numFmtId="49" fontId="18" fillId="0" borderId="6" xfId="0" applyNumberFormat="1" applyFont="1" applyBorder="1"/>
    <xf numFmtId="0" fontId="18" fillId="6" borderId="0" xfId="2" applyFill="1" applyBorder="1" applyAlignment="1">
      <alignment vertical="top"/>
    </xf>
    <xf numFmtId="0" fontId="18" fillId="0" borderId="6" xfId="0" applyFont="1" applyBorder="1"/>
    <xf numFmtId="0" fontId="0" fillId="7" borderId="0" xfId="0" applyFill="1" applyBorder="1" applyAlignment="1"/>
    <xf numFmtId="0" fontId="19" fillId="7" borderId="0" xfId="0" applyFont="1" applyFill="1" applyBorder="1" applyAlignment="1">
      <alignment horizontal="center"/>
    </xf>
    <xf numFmtId="0" fontId="0" fillId="7" borderId="0" xfId="0" applyFill="1" applyBorder="1" applyAlignment="1">
      <alignment horizontal="center"/>
    </xf>
    <xf numFmtId="0" fontId="37" fillId="7" borderId="0" xfId="0" applyFont="1" applyFill="1" applyBorder="1" applyAlignment="1">
      <alignment wrapText="1"/>
    </xf>
    <xf numFmtId="0" fontId="0" fillId="7" borderId="0" xfId="0" applyFill="1" applyBorder="1" applyAlignment="1">
      <alignment wrapText="1"/>
    </xf>
    <xf numFmtId="0" fontId="29" fillId="7" borderId="0" xfId="0" applyFont="1" applyFill="1" applyBorder="1" applyAlignment="1">
      <alignment horizontal="left" vertical="center" wrapText="1"/>
    </xf>
    <xf numFmtId="0" fontId="29" fillId="7" borderId="0" xfId="0" applyFont="1" applyFill="1" applyBorder="1" applyAlignment="1">
      <alignment horizontal="left"/>
    </xf>
    <xf numFmtId="0" fontId="33" fillId="7" borderId="0" xfId="0" applyFont="1" applyFill="1" applyBorder="1" applyAlignment="1">
      <alignment vertical="top"/>
    </xf>
    <xf numFmtId="0" fontId="35" fillId="7" borderId="0" xfId="2" applyFont="1" applyFill="1" applyBorder="1" applyAlignment="1">
      <alignment horizontal="left" vertical="top" wrapText="1"/>
    </xf>
    <xf numFmtId="0" fontId="33" fillId="7" borderId="0" xfId="2" applyFont="1" applyFill="1" applyBorder="1" applyAlignment="1">
      <alignment vertical="top" wrapText="1"/>
    </xf>
    <xf numFmtId="0" fontId="33" fillId="7" borderId="3" xfId="2" applyFont="1" applyFill="1" applyBorder="1" applyAlignment="1">
      <alignment vertical="top" wrapText="1"/>
    </xf>
    <xf numFmtId="0" fontId="18" fillId="7" borderId="3" xfId="2" applyFill="1" applyBorder="1" applyAlignment="1">
      <alignment vertical="top" wrapText="1"/>
    </xf>
    <xf numFmtId="0" fontId="50" fillId="7" borderId="0" xfId="2" applyFont="1" applyFill="1" applyBorder="1" applyAlignment="1">
      <alignment horizontal="left" vertical="top" wrapText="1"/>
    </xf>
    <xf numFmtId="0" fontId="18" fillId="6" borderId="0" xfId="0" applyFont="1" applyFill="1" applyAlignment="1">
      <alignment vertical="top" wrapText="1"/>
    </xf>
    <xf numFmtId="0" fontId="18" fillId="3" borderId="0" xfId="2" applyFill="1" applyAlignment="1">
      <alignment vertical="top"/>
    </xf>
    <xf numFmtId="3" fontId="18" fillId="3" borderId="0" xfId="2" applyNumberFormat="1" applyFont="1" applyFill="1" applyAlignment="1">
      <alignment horizontal="center" vertical="top"/>
    </xf>
    <xf numFmtId="0" fontId="18" fillId="4" borderId="9" xfId="2" applyFill="1" applyBorder="1" applyAlignment="1">
      <alignment vertical="top"/>
    </xf>
    <xf numFmtId="0" fontId="18" fillId="0" borderId="0" xfId="2" applyAlignment="1">
      <alignment vertical="top"/>
    </xf>
    <xf numFmtId="0" fontId="33" fillId="3" borderId="2" xfId="2" applyFont="1" applyFill="1" applyBorder="1" applyAlignment="1">
      <alignment vertical="top"/>
    </xf>
    <xf numFmtId="3" fontId="33" fillId="3" borderId="0" xfId="2" applyNumberFormat="1" applyFont="1" applyFill="1" applyBorder="1" applyAlignment="1">
      <alignment horizontal="center" vertical="top"/>
    </xf>
    <xf numFmtId="3" fontId="33" fillId="3" borderId="1" xfId="2" applyNumberFormat="1" applyFont="1" applyFill="1" applyBorder="1" applyAlignment="1">
      <alignment horizontal="center" vertical="top"/>
    </xf>
    <xf numFmtId="0" fontId="18" fillId="0" borderId="68" xfId="2" applyFont="1" applyFill="1" applyBorder="1" applyAlignment="1">
      <alignment vertical="top" wrapText="1"/>
    </xf>
    <xf numFmtId="3" fontId="18" fillId="11" borderId="69" xfId="2" applyNumberFormat="1" applyFont="1" applyFill="1" applyBorder="1" applyAlignment="1" applyProtection="1">
      <alignment horizontal="right" vertical="top"/>
      <protection locked="0"/>
    </xf>
    <xf numFmtId="3" fontId="33" fillId="5" borderId="24" xfId="2" applyNumberFormat="1" applyFont="1" applyFill="1" applyBorder="1" applyAlignment="1" applyProtection="1">
      <alignment horizontal="right" vertical="top"/>
      <protection locked="0"/>
    </xf>
    <xf numFmtId="3" fontId="34" fillId="0" borderId="32" xfId="2" applyNumberFormat="1" applyFont="1" applyFill="1" applyBorder="1" applyAlignment="1" applyProtection="1">
      <alignment horizontal="right" vertical="top"/>
      <protection locked="0"/>
    </xf>
    <xf numFmtId="3" fontId="33" fillId="5" borderId="34" xfId="2" applyNumberFormat="1" applyFont="1" applyFill="1" applyBorder="1" applyAlignment="1" applyProtection="1">
      <alignment horizontal="right" vertical="top"/>
      <protection locked="0"/>
    </xf>
    <xf numFmtId="3" fontId="34" fillId="0" borderId="22" xfId="2" applyNumberFormat="1" applyFont="1" applyFill="1" applyBorder="1" applyAlignment="1" applyProtection="1">
      <alignment horizontal="right" vertical="top"/>
      <protection locked="0"/>
    </xf>
    <xf numFmtId="3" fontId="18" fillId="0" borderId="23" xfId="2" applyNumberFormat="1" applyFont="1" applyFill="1" applyBorder="1" applyAlignment="1" applyProtection="1">
      <alignment horizontal="right" vertical="top"/>
      <protection locked="0"/>
    </xf>
    <xf numFmtId="3" fontId="18" fillId="0" borderId="33" xfId="2" applyNumberFormat="1" applyFont="1" applyFill="1" applyBorder="1" applyAlignment="1" applyProtection="1">
      <alignment horizontal="right" vertical="top"/>
      <protection locked="0"/>
    </xf>
    <xf numFmtId="3" fontId="33" fillId="5" borderId="21" xfId="2" applyNumberFormat="1" applyFont="1" applyFill="1" applyBorder="1" applyAlignment="1" applyProtection="1">
      <alignment horizontal="right" vertical="top"/>
      <protection locked="0"/>
    </xf>
    <xf numFmtId="3" fontId="33" fillId="5" borderId="70" xfId="2" applyNumberFormat="1" applyFont="1" applyFill="1" applyBorder="1" applyAlignment="1" applyProtection="1">
      <alignment horizontal="right" vertical="top"/>
      <protection locked="0"/>
    </xf>
    <xf numFmtId="3" fontId="33" fillId="5" borderId="71" xfId="2" applyNumberFormat="1" applyFont="1" applyFill="1" applyBorder="1" applyAlignment="1" applyProtection="1">
      <alignment horizontal="right" vertical="top"/>
      <protection locked="0"/>
    </xf>
    <xf numFmtId="3" fontId="33" fillId="7" borderId="0" xfId="2" applyNumberFormat="1" applyFont="1" applyFill="1" applyBorder="1" applyAlignment="1" applyProtection="1">
      <alignment horizontal="right" vertical="top"/>
      <protection locked="0"/>
    </xf>
    <xf numFmtId="3" fontId="32" fillId="5" borderId="24" xfId="2" applyNumberFormat="1" applyFont="1" applyFill="1" applyBorder="1" applyAlignment="1" applyProtection="1">
      <alignment horizontal="right" vertical="top"/>
      <protection locked="0"/>
    </xf>
    <xf numFmtId="3" fontId="34" fillId="3" borderId="73" xfId="2" applyNumberFormat="1" applyFont="1" applyFill="1" applyBorder="1" applyAlignment="1" applyProtection="1">
      <alignment horizontal="right" vertical="top"/>
      <protection locked="0"/>
    </xf>
    <xf numFmtId="3" fontId="34" fillId="3" borderId="23" xfId="2" applyNumberFormat="1" applyFont="1" applyFill="1" applyBorder="1" applyAlignment="1" applyProtection="1">
      <alignment horizontal="right" vertical="top"/>
      <protection locked="0"/>
    </xf>
    <xf numFmtId="0" fontId="33" fillId="3" borderId="17" xfId="2" applyFont="1" applyFill="1" applyBorder="1" applyAlignment="1">
      <alignment vertical="top"/>
    </xf>
    <xf numFmtId="0" fontId="18" fillId="7" borderId="0" xfId="2" applyFont="1" applyFill="1" applyBorder="1" applyAlignment="1">
      <alignment horizontal="left" vertical="top" wrapText="1"/>
    </xf>
    <xf numFmtId="3" fontId="18" fillId="7" borderId="0" xfId="2" applyNumberFormat="1" applyFont="1" applyFill="1" applyBorder="1" applyAlignment="1" applyProtection="1">
      <alignment horizontal="right" vertical="top"/>
      <protection locked="0"/>
    </xf>
    <xf numFmtId="0" fontId="18" fillId="3" borderId="29" xfId="2" applyFont="1" applyFill="1" applyBorder="1" applyAlignment="1">
      <alignment horizontal="left" vertical="top" wrapText="1"/>
    </xf>
    <xf numFmtId="3" fontId="18" fillId="3" borderId="77" xfId="2" applyNumberFormat="1" applyFont="1" applyFill="1" applyBorder="1" applyAlignment="1" applyProtection="1">
      <alignment horizontal="right" vertical="top"/>
      <protection locked="0"/>
    </xf>
    <xf numFmtId="3" fontId="18" fillId="3" borderId="38" xfId="2" applyNumberFormat="1" applyFont="1" applyFill="1" applyBorder="1" applyAlignment="1" applyProtection="1">
      <alignment horizontal="right" vertical="top"/>
      <protection locked="0"/>
    </xf>
    <xf numFmtId="3" fontId="18" fillId="3" borderId="44" xfId="2" applyNumberFormat="1" applyFont="1" applyFill="1" applyBorder="1" applyAlignment="1" applyProtection="1">
      <alignment horizontal="right" vertical="top"/>
      <protection locked="0"/>
    </xf>
    <xf numFmtId="0" fontId="18" fillId="0" borderId="0" xfId="2" applyFill="1" applyAlignment="1">
      <alignment vertical="top"/>
    </xf>
    <xf numFmtId="0" fontId="18" fillId="3" borderId="14" xfId="2" applyFont="1" applyFill="1" applyBorder="1" applyAlignment="1">
      <alignment horizontal="left" vertical="top" wrapText="1"/>
    </xf>
    <xf numFmtId="3" fontId="33" fillId="5" borderId="49" xfId="2" applyNumberFormat="1" applyFont="1" applyFill="1" applyBorder="1" applyAlignment="1" applyProtection="1">
      <alignment horizontal="right" vertical="top"/>
      <protection locked="0"/>
    </xf>
    <xf numFmtId="3" fontId="33" fillId="5" borderId="78" xfId="2" applyNumberFormat="1" applyFont="1" applyFill="1" applyBorder="1" applyAlignment="1" applyProtection="1">
      <alignment horizontal="right" vertical="top"/>
      <protection locked="0"/>
    </xf>
    <xf numFmtId="0" fontId="32" fillId="7" borderId="0" xfId="2" applyFont="1" applyFill="1" applyBorder="1" applyAlignment="1">
      <alignment horizontal="left" vertical="top" wrapText="1"/>
    </xf>
    <xf numFmtId="3" fontId="34" fillId="7" borderId="0" xfId="2" applyNumberFormat="1" applyFont="1" applyFill="1" applyBorder="1" applyAlignment="1" applyProtection="1">
      <alignment horizontal="right" vertical="top"/>
      <protection locked="0"/>
    </xf>
    <xf numFmtId="3" fontId="32" fillId="7" borderId="0" xfId="2" applyNumberFormat="1" applyFont="1" applyFill="1" applyBorder="1" applyAlignment="1" applyProtection="1">
      <alignment horizontal="right" vertical="top"/>
      <protection locked="0"/>
    </xf>
    <xf numFmtId="3" fontId="18" fillId="3" borderId="79" xfId="2" applyNumberFormat="1" applyFont="1" applyFill="1" applyBorder="1" applyAlignment="1" applyProtection="1">
      <alignment horizontal="right" vertical="top"/>
      <protection locked="0"/>
    </xf>
    <xf numFmtId="3" fontId="18" fillId="3" borderId="51" xfId="2" applyNumberFormat="1" applyFont="1" applyFill="1" applyBorder="1" applyAlignment="1" applyProtection="1">
      <alignment horizontal="right" vertical="top"/>
      <protection locked="0"/>
    </xf>
    <xf numFmtId="0" fontId="33" fillId="0" borderId="2" xfId="2" applyFont="1" applyFill="1" applyBorder="1" applyAlignment="1">
      <alignment vertical="top"/>
    </xf>
    <xf numFmtId="3" fontId="33" fillId="0" borderId="0" xfId="2" applyNumberFormat="1" applyFont="1" applyFill="1" applyBorder="1" applyAlignment="1">
      <alignment horizontal="center" vertical="top"/>
    </xf>
    <xf numFmtId="3" fontId="33" fillId="0" borderId="1" xfId="2" applyNumberFormat="1" applyFont="1" applyFill="1" applyBorder="1" applyAlignment="1">
      <alignment horizontal="center" vertical="top"/>
    </xf>
    <xf numFmtId="3" fontId="33" fillId="0" borderId="24" xfId="2" applyNumberFormat="1" applyFont="1" applyFill="1" applyBorder="1" applyAlignment="1" applyProtection="1">
      <alignment horizontal="right" vertical="top"/>
      <protection locked="0"/>
    </xf>
    <xf numFmtId="0" fontId="18" fillId="7" borderId="29" xfId="2" applyFont="1" applyFill="1" applyBorder="1" applyAlignment="1">
      <alignment vertical="top"/>
    </xf>
    <xf numFmtId="0" fontId="18" fillId="3" borderId="25" xfId="2" applyFont="1" applyFill="1" applyBorder="1" applyAlignment="1">
      <alignment vertical="top"/>
    </xf>
    <xf numFmtId="0" fontId="33" fillId="3" borderId="4" xfId="2" applyFont="1" applyFill="1" applyBorder="1" applyAlignment="1">
      <alignment vertical="top"/>
    </xf>
    <xf numFmtId="3" fontId="18" fillId="2" borderId="0" xfId="2" applyNumberFormat="1" applyFont="1" applyFill="1" applyAlignment="1">
      <alignment horizontal="center" vertical="top"/>
    </xf>
    <xf numFmtId="0" fontId="34" fillId="0" borderId="18" xfId="2" applyFont="1" applyFill="1" applyBorder="1" applyAlignment="1">
      <alignment horizontal="left" vertical="top" wrapText="1" indent="2"/>
    </xf>
    <xf numFmtId="0" fontId="34" fillId="0" borderId="4" xfId="2" applyFont="1" applyFill="1" applyBorder="1" applyAlignment="1">
      <alignment horizontal="left" vertical="top" wrapText="1" indent="2"/>
    </xf>
    <xf numFmtId="0" fontId="34" fillId="3" borderId="18" xfId="2" applyFont="1" applyFill="1" applyBorder="1" applyAlignment="1">
      <alignment horizontal="left" vertical="top" indent="2"/>
    </xf>
    <xf numFmtId="0" fontId="34" fillId="3" borderId="18" xfId="2" applyFont="1" applyFill="1" applyBorder="1" applyAlignment="1">
      <alignment horizontal="left" vertical="top" wrapText="1" indent="2"/>
    </xf>
    <xf numFmtId="3" fontId="19" fillId="3" borderId="0" xfId="2" applyNumberFormat="1" applyFont="1" applyFill="1" applyAlignment="1">
      <alignment horizontal="center" vertical="top"/>
    </xf>
    <xf numFmtId="3" fontId="33" fillId="0" borderId="0" xfId="2" applyNumberFormat="1" applyFont="1" applyFill="1" applyBorder="1" applyAlignment="1">
      <alignment horizontal="center" vertical="top" wrapText="1"/>
    </xf>
    <xf numFmtId="0" fontId="34" fillId="3" borderId="2" xfId="2" applyFont="1" applyFill="1" applyBorder="1" applyAlignment="1">
      <alignment vertical="top"/>
    </xf>
    <xf numFmtId="0" fontId="18" fillId="2" borderId="0" xfId="2" applyFill="1" applyBorder="1" applyAlignment="1">
      <alignment vertical="top"/>
    </xf>
    <xf numFmtId="3" fontId="33" fillId="3" borderId="66" xfId="2" applyNumberFormat="1" applyFont="1" applyFill="1" applyBorder="1" applyAlignment="1">
      <alignment horizontal="center" vertical="top"/>
    </xf>
    <xf numFmtId="3" fontId="33" fillId="7" borderId="3" xfId="2" applyNumberFormat="1" applyFont="1" applyFill="1" applyBorder="1" applyAlignment="1">
      <alignment horizontal="center" vertical="top"/>
    </xf>
    <xf numFmtId="0" fontId="18" fillId="7" borderId="0" xfId="2" applyFill="1" applyAlignment="1">
      <alignment vertical="top"/>
    </xf>
    <xf numFmtId="0" fontId="18" fillId="0" borderId="6" xfId="2" applyFont="1" applyFill="1" applyBorder="1" applyAlignment="1">
      <alignment vertical="top" wrapText="1"/>
    </xf>
    <xf numFmtId="0" fontId="18" fillId="7" borderId="0" xfId="2" applyFont="1" applyFill="1" applyBorder="1" applyAlignment="1">
      <alignment vertical="top" wrapText="1"/>
    </xf>
    <xf numFmtId="3" fontId="18" fillId="2" borderId="0" xfId="2" applyNumberFormat="1" applyFill="1" applyAlignment="1">
      <alignment horizontal="center" vertical="top"/>
    </xf>
    <xf numFmtId="0" fontId="39" fillId="3" borderId="0" xfId="2" applyFont="1" applyFill="1" applyAlignment="1">
      <alignment vertical="top"/>
    </xf>
    <xf numFmtId="3" fontId="40" fillId="3" borderId="0" xfId="2" applyNumberFormat="1" applyFont="1" applyFill="1" applyAlignment="1">
      <alignment horizontal="center" vertical="top"/>
    </xf>
    <xf numFmtId="0" fontId="57" fillId="2" borderId="0" xfId="2" applyFont="1" applyFill="1" applyAlignment="1">
      <alignment vertical="top"/>
    </xf>
    <xf numFmtId="0" fontId="18" fillId="0" borderId="2" xfId="2" applyFill="1" applyBorder="1" applyAlignment="1">
      <alignment vertical="top" wrapText="1"/>
    </xf>
    <xf numFmtId="0" fontId="42" fillId="0" borderId="0" xfId="2" applyFont="1" applyFill="1" applyBorder="1" applyAlignment="1">
      <alignment horizontal="center" vertical="top" wrapText="1"/>
    </xf>
    <xf numFmtId="0" fontId="33" fillId="0" borderId="1" xfId="2" applyFont="1" applyFill="1" applyBorder="1" applyAlignment="1">
      <alignment horizontal="center" vertical="top" wrapText="1"/>
    </xf>
    <xf numFmtId="0" fontId="18" fillId="6" borderId="2" xfId="2" applyFill="1" applyBorder="1" applyAlignment="1">
      <alignment vertical="top"/>
    </xf>
    <xf numFmtId="0" fontId="18" fillId="0" borderId="72" xfId="2" applyFont="1" applyFill="1" applyBorder="1" applyAlignment="1">
      <alignment vertical="top" wrapText="1"/>
    </xf>
    <xf numFmtId="0" fontId="18" fillId="0" borderId="80" xfId="2" applyFont="1" applyFill="1" applyBorder="1" applyAlignment="1">
      <alignment vertical="top" wrapText="1"/>
    </xf>
    <xf numFmtId="0" fontId="18" fillId="0" borderId="37" xfId="2" applyFont="1" applyFill="1" applyBorder="1" applyAlignment="1">
      <alignment vertical="top" wrapText="1"/>
    </xf>
    <xf numFmtId="0" fontId="18" fillId="0" borderId="14" xfId="2" applyFont="1" applyFill="1" applyBorder="1" applyAlignment="1">
      <alignment vertical="top" wrapText="1"/>
    </xf>
    <xf numFmtId="0" fontId="18" fillId="0" borderId="81" xfId="2" applyFont="1" applyFill="1" applyBorder="1" applyAlignment="1">
      <alignment vertical="top" wrapText="1"/>
    </xf>
    <xf numFmtId="0" fontId="34" fillId="0" borderId="57" xfId="2" applyFont="1" applyFill="1" applyBorder="1" applyAlignment="1">
      <alignment horizontal="left" vertical="top" indent="2"/>
    </xf>
    <xf numFmtId="0" fontId="50" fillId="7" borderId="0" xfId="2" applyFont="1" applyFill="1" applyBorder="1" applyAlignment="1">
      <alignment vertical="top"/>
    </xf>
    <xf numFmtId="0" fontId="31" fillId="0" borderId="10" xfId="2" applyFont="1" applyFill="1" applyBorder="1" applyAlignment="1">
      <alignment vertical="top" wrapText="1"/>
    </xf>
    <xf numFmtId="0" fontId="18" fillId="0" borderId="0" xfId="2" applyFill="1" applyBorder="1" applyAlignment="1">
      <alignment vertical="top"/>
    </xf>
    <xf numFmtId="3" fontId="33" fillId="3" borderId="5" xfId="2" applyNumberFormat="1" applyFont="1" applyFill="1" applyBorder="1" applyAlignment="1">
      <alignment horizontal="center" vertical="top"/>
    </xf>
    <xf numFmtId="0" fontId="18" fillId="3" borderId="17" xfId="2" applyFont="1" applyFill="1" applyBorder="1" applyAlignment="1">
      <alignment vertical="top"/>
    </xf>
    <xf numFmtId="3" fontId="18" fillId="3" borderId="17" xfId="2" applyNumberFormat="1" applyFont="1" applyFill="1" applyBorder="1" applyAlignment="1" applyProtection="1">
      <alignment horizontal="right" vertical="top"/>
      <protection locked="0"/>
    </xf>
    <xf numFmtId="3" fontId="18" fillId="3" borderId="53" xfId="2" applyNumberFormat="1" applyFont="1" applyFill="1" applyBorder="1" applyAlignment="1" applyProtection="1">
      <alignment horizontal="right" vertical="top"/>
      <protection locked="0"/>
    </xf>
    <xf numFmtId="0" fontId="18" fillId="3" borderId="2" xfId="2" applyFont="1" applyFill="1" applyBorder="1" applyAlignment="1">
      <alignment vertical="top"/>
    </xf>
    <xf numFmtId="3" fontId="18" fillId="3" borderId="59" xfId="2" applyNumberFormat="1" applyFont="1" applyFill="1" applyBorder="1" applyAlignment="1" applyProtection="1">
      <alignment horizontal="right" vertical="top"/>
      <protection locked="0"/>
    </xf>
    <xf numFmtId="3" fontId="33" fillId="11" borderId="24" xfId="2" applyNumberFormat="1" applyFont="1" applyFill="1" applyBorder="1" applyAlignment="1" applyProtection="1">
      <alignment horizontal="right" vertical="top"/>
      <protection locked="0"/>
    </xf>
    <xf numFmtId="0" fontId="18" fillId="3" borderId="82" xfId="2" applyFont="1" applyFill="1" applyBorder="1" applyAlignment="1">
      <alignment vertical="top"/>
    </xf>
    <xf numFmtId="0" fontId="33" fillId="0" borderId="16" xfId="2" applyFont="1" applyFill="1" applyBorder="1" applyAlignment="1">
      <alignment vertical="top"/>
    </xf>
    <xf numFmtId="3" fontId="33" fillId="11" borderId="83" xfId="2" applyNumberFormat="1" applyFont="1" applyFill="1" applyBorder="1" applyAlignment="1" applyProtection="1">
      <alignment horizontal="right" vertical="top"/>
      <protection locked="0"/>
    </xf>
    <xf numFmtId="3" fontId="33" fillId="11" borderId="87" xfId="2" applyNumberFormat="1" applyFont="1" applyFill="1" applyBorder="1" applyAlignment="1" applyProtection="1">
      <alignment horizontal="right" vertical="top"/>
      <protection locked="0"/>
    </xf>
    <xf numFmtId="3" fontId="33" fillId="11" borderId="71" xfId="2" applyNumberFormat="1" applyFont="1" applyFill="1" applyBorder="1" applyAlignment="1" applyProtection="1">
      <alignment horizontal="right" vertical="top"/>
      <protection locked="0"/>
    </xf>
    <xf numFmtId="3" fontId="18" fillId="3" borderId="82" xfId="2" applyNumberFormat="1" applyFont="1" applyFill="1" applyBorder="1" applyAlignment="1" applyProtection="1">
      <alignment horizontal="right" vertical="top"/>
      <protection locked="0"/>
    </xf>
    <xf numFmtId="3" fontId="18" fillId="3" borderId="48" xfId="2" applyNumberFormat="1" applyFont="1" applyFill="1" applyBorder="1" applyAlignment="1" applyProtection="1">
      <alignment horizontal="right" vertical="top"/>
      <protection locked="0"/>
    </xf>
    <xf numFmtId="3" fontId="33" fillId="11" borderId="7" xfId="2" applyNumberFormat="1" applyFont="1" applyFill="1" applyBorder="1" applyAlignment="1" applyProtection="1">
      <alignment horizontal="right" vertical="top"/>
      <protection locked="0"/>
    </xf>
    <xf numFmtId="3" fontId="33" fillId="11" borderId="76" xfId="2" applyNumberFormat="1" applyFont="1" applyFill="1" applyBorder="1" applyAlignment="1" applyProtection="1">
      <alignment horizontal="right" vertical="top"/>
      <protection locked="0"/>
    </xf>
    <xf numFmtId="0" fontId="18" fillId="3" borderId="74" xfId="2" applyFont="1" applyFill="1" applyBorder="1" applyAlignment="1">
      <alignment vertical="top"/>
    </xf>
    <xf numFmtId="3" fontId="18" fillId="3" borderId="47" xfId="2" applyNumberFormat="1" applyFont="1" applyFill="1" applyBorder="1" applyAlignment="1" applyProtection="1">
      <alignment horizontal="right" vertical="top"/>
      <protection locked="0"/>
    </xf>
    <xf numFmtId="3" fontId="18" fillId="3" borderId="88" xfId="2" applyNumberFormat="1" applyFont="1" applyFill="1" applyBorder="1" applyAlignment="1" applyProtection="1">
      <alignment horizontal="right" vertical="top"/>
      <protection locked="0"/>
    </xf>
    <xf numFmtId="0" fontId="33" fillId="0" borderId="64" xfId="2" applyFont="1" applyFill="1" applyBorder="1" applyAlignment="1">
      <alignment vertical="top"/>
    </xf>
    <xf numFmtId="0" fontId="33" fillId="0" borderId="61" xfId="2" applyFont="1" applyFill="1" applyBorder="1" applyAlignment="1">
      <alignment vertical="top"/>
    </xf>
    <xf numFmtId="3" fontId="33" fillId="0" borderId="0" xfId="2" applyNumberFormat="1" applyFont="1" applyFill="1" applyBorder="1" applyAlignment="1" applyProtection="1">
      <alignment horizontal="right" vertical="top"/>
      <protection locked="0"/>
    </xf>
    <xf numFmtId="3" fontId="33" fillId="0" borderId="89" xfId="2" applyNumberFormat="1" applyFont="1" applyFill="1" applyBorder="1" applyAlignment="1" applyProtection="1">
      <alignment horizontal="right" vertical="top"/>
      <protection locked="0"/>
    </xf>
    <xf numFmtId="3" fontId="33" fillId="0" borderId="1" xfId="2" applyNumberFormat="1" applyFont="1" applyFill="1" applyBorder="1" applyAlignment="1" applyProtection="1">
      <alignment horizontal="right" vertical="top"/>
      <protection locked="0"/>
    </xf>
    <xf numFmtId="0" fontId="18" fillId="0" borderId="90" xfId="2" applyFont="1" applyFill="1" applyBorder="1" applyAlignment="1">
      <alignment vertical="top" wrapText="1"/>
    </xf>
    <xf numFmtId="3" fontId="18" fillId="0" borderId="0" xfId="2" applyNumberFormat="1" applyFont="1" applyFill="1" applyAlignment="1">
      <alignment horizontal="center" vertical="top"/>
    </xf>
    <xf numFmtId="14" fontId="0" fillId="0" borderId="0" xfId="0" applyNumberFormat="1" applyFill="1"/>
    <xf numFmtId="3" fontId="18" fillId="11" borderId="32" xfId="2" applyNumberFormat="1" applyFont="1" applyFill="1" applyBorder="1" applyAlignment="1" applyProtection="1">
      <alignment horizontal="right" vertical="top"/>
      <protection locked="0"/>
    </xf>
    <xf numFmtId="3" fontId="34" fillId="4" borderId="23" xfId="2" applyNumberFormat="1" applyFont="1" applyFill="1" applyBorder="1" applyAlignment="1" applyProtection="1">
      <alignment horizontal="right" vertical="top"/>
      <protection locked="0"/>
    </xf>
    <xf numFmtId="3" fontId="18" fillId="12" borderId="23" xfId="2" applyNumberFormat="1" applyFont="1" applyFill="1" applyBorder="1" applyAlignment="1" applyProtection="1">
      <alignment horizontal="right" vertical="top"/>
      <protection locked="0"/>
    </xf>
    <xf numFmtId="3" fontId="34" fillId="3" borderId="22" xfId="2" applyNumberFormat="1" applyFont="1" applyFill="1" applyBorder="1" applyAlignment="1" applyProtection="1">
      <alignment horizontal="right" vertical="top"/>
      <protection locked="0"/>
    </xf>
    <xf numFmtId="0" fontId="18" fillId="0" borderId="29" xfId="2" applyFont="1" applyFill="1" applyBorder="1" applyAlignment="1">
      <alignment vertical="top" wrapText="1"/>
    </xf>
    <xf numFmtId="3" fontId="18" fillId="0" borderId="26" xfId="2" applyNumberFormat="1" applyFont="1" applyFill="1" applyBorder="1" applyAlignment="1" applyProtection="1">
      <alignment horizontal="right" vertical="top"/>
      <protection locked="0"/>
    </xf>
    <xf numFmtId="0" fontId="18" fillId="11" borderId="13" xfId="2" applyFont="1" applyFill="1" applyBorder="1" applyAlignment="1">
      <alignment vertical="top" wrapText="1"/>
    </xf>
    <xf numFmtId="0" fontId="18" fillId="6" borderId="0" xfId="0" applyFont="1" applyFill="1" applyBorder="1"/>
    <xf numFmtId="0" fontId="18" fillId="13" borderId="0" xfId="2" applyFill="1" applyAlignment="1">
      <alignment vertical="top"/>
    </xf>
    <xf numFmtId="0" fontId="0" fillId="13" borderId="0" xfId="0" applyFill="1"/>
    <xf numFmtId="0" fontId="34" fillId="0" borderId="59" xfId="2" applyFont="1" applyFill="1" applyBorder="1" applyAlignment="1">
      <alignment horizontal="left" vertical="top" wrapText="1" indent="2"/>
    </xf>
    <xf numFmtId="0" fontId="34" fillId="0" borderId="57" xfId="2" applyFont="1" applyFill="1" applyBorder="1" applyAlignment="1">
      <alignment vertical="top"/>
    </xf>
    <xf numFmtId="0" fontId="34" fillId="0" borderId="67" xfId="2" applyFont="1" applyFill="1" applyBorder="1" applyAlignment="1">
      <alignment horizontal="left" vertical="top"/>
    </xf>
    <xf numFmtId="0" fontId="18" fillId="2" borderId="0" xfId="2" applyFont="1" applyFill="1" applyAlignment="1">
      <alignment vertical="top"/>
    </xf>
    <xf numFmtId="0" fontId="18" fillId="3" borderId="18" xfId="2" applyFont="1" applyFill="1" applyBorder="1" applyAlignment="1">
      <alignment horizontal="left" vertical="top" wrapText="1"/>
    </xf>
    <xf numFmtId="0" fontId="33" fillId="3" borderId="29" xfId="2" applyFont="1" applyFill="1" applyBorder="1" applyAlignment="1">
      <alignment vertical="top"/>
    </xf>
    <xf numFmtId="3" fontId="33" fillId="5" borderId="46" xfId="2" applyNumberFormat="1" applyFont="1" applyFill="1" applyBorder="1" applyAlignment="1" applyProtection="1">
      <alignment horizontal="right" vertical="top"/>
      <protection locked="0"/>
    </xf>
    <xf numFmtId="0" fontId="18" fillId="2" borderId="0" xfId="0" applyFont="1" applyFill="1" applyAlignment="1">
      <alignment vertical="center"/>
    </xf>
    <xf numFmtId="0" fontId="18" fillId="11" borderId="37" xfId="2" applyFont="1" applyFill="1" applyBorder="1" applyAlignment="1">
      <alignment vertical="top" wrapText="1"/>
    </xf>
    <xf numFmtId="3" fontId="34" fillId="3" borderId="38" xfId="2" applyNumberFormat="1" applyFont="1" applyFill="1" applyBorder="1" applyAlignment="1" applyProtection="1">
      <alignment horizontal="right" vertical="top"/>
      <protection locked="0"/>
    </xf>
    <xf numFmtId="3" fontId="34" fillId="3" borderId="39" xfId="2" applyNumberFormat="1" applyFont="1" applyFill="1" applyBorder="1" applyAlignment="1" applyProtection="1">
      <alignment horizontal="right" vertical="top"/>
      <protection locked="0"/>
    </xf>
    <xf numFmtId="3" fontId="33" fillId="10" borderId="84" xfId="2" applyNumberFormat="1" applyFont="1" applyFill="1" applyBorder="1" applyAlignment="1" applyProtection="1">
      <alignment horizontal="right" vertical="top"/>
      <protection locked="0"/>
    </xf>
    <xf numFmtId="3" fontId="33" fillId="10" borderId="93" xfId="2" applyNumberFormat="1" applyFont="1" applyFill="1" applyBorder="1" applyAlignment="1" applyProtection="1">
      <alignment horizontal="right" vertical="top"/>
      <protection locked="0"/>
    </xf>
    <xf numFmtId="3" fontId="32" fillId="10" borderId="31" xfId="2" applyNumberFormat="1" applyFont="1" applyFill="1" applyBorder="1" applyAlignment="1" applyProtection="1">
      <alignment horizontal="right" vertical="top"/>
      <protection locked="0"/>
    </xf>
    <xf numFmtId="0" fontId="18" fillId="0" borderId="0" xfId="0" applyFont="1" applyFill="1" applyBorder="1"/>
    <xf numFmtId="3" fontId="33" fillId="5" borderId="6" xfId="2" applyNumberFormat="1" applyFont="1" applyFill="1" applyBorder="1" applyAlignment="1" applyProtection="1">
      <alignment horizontal="right" vertical="top"/>
      <protection locked="0"/>
    </xf>
    <xf numFmtId="3" fontId="18" fillId="3" borderId="32" xfId="2" applyNumberFormat="1" applyFont="1" applyFill="1" applyBorder="1" applyAlignment="1" applyProtection="1">
      <alignment horizontal="right" vertical="top"/>
      <protection locked="0"/>
    </xf>
    <xf numFmtId="3" fontId="18" fillId="3" borderId="33" xfId="2" applyNumberFormat="1" applyFont="1" applyFill="1" applyBorder="1" applyAlignment="1" applyProtection="1">
      <alignment horizontal="right" vertical="top"/>
      <protection locked="0"/>
    </xf>
    <xf numFmtId="3" fontId="18" fillId="3" borderId="22" xfId="2" applyNumberFormat="1" applyFont="1" applyFill="1" applyBorder="1" applyAlignment="1" applyProtection="1">
      <alignment horizontal="right" vertical="top"/>
      <protection locked="0"/>
    </xf>
    <xf numFmtId="3" fontId="18" fillId="3" borderId="23" xfId="2" applyNumberFormat="1" applyFont="1" applyFill="1" applyBorder="1" applyAlignment="1" applyProtection="1">
      <alignment horizontal="right" vertical="top"/>
      <protection locked="0"/>
    </xf>
    <xf numFmtId="3" fontId="18" fillId="3" borderId="19" xfId="2" applyNumberFormat="1" applyFont="1" applyFill="1" applyBorder="1" applyAlignment="1" applyProtection="1">
      <alignment horizontal="right" vertical="top"/>
      <protection locked="0"/>
    </xf>
    <xf numFmtId="3" fontId="18" fillId="3" borderId="20" xfId="2" applyNumberFormat="1" applyFont="1" applyFill="1" applyBorder="1" applyAlignment="1" applyProtection="1">
      <alignment horizontal="right" vertical="top"/>
      <protection locked="0"/>
    </xf>
    <xf numFmtId="3" fontId="33" fillId="5" borderId="94" xfId="2" applyNumberFormat="1" applyFont="1" applyFill="1" applyBorder="1" applyAlignment="1" applyProtection="1">
      <alignment horizontal="right" vertical="top"/>
      <protection locked="0"/>
    </xf>
    <xf numFmtId="3" fontId="18" fillId="3" borderId="95" xfId="2" applyNumberFormat="1" applyFont="1" applyFill="1" applyBorder="1" applyAlignment="1" applyProtection="1">
      <alignment horizontal="right" vertical="top"/>
      <protection locked="0"/>
    </xf>
    <xf numFmtId="3" fontId="33" fillId="11" borderId="63" xfId="2" applyNumberFormat="1" applyFont="1" applyFill="1" applyBorder="1" applyAlignment="1" applyProtection="1">
      <alignment horizontal="right" vertical="top"/>
      <protection locked="0"/>
    </xf>
    <xf numFmtId="3" fontId="33" fillId="11" borderId="96" xfId="2" applyNumberFormat="1" applyFont="1" applyFill="1" applyBorder="1" applyAlignment="1" applyProtection="1">
      <alignment horizontal="right" vertical="top"/>
      <protection locked="0"/>
    </xf>
    <xf numFmtId="0" fontId="33" fillId="7" borderId="10" xfId="2" applyFont="1" applyFill="1" applyBorder="1" applyAlignment="1">
      <alignment vertical="top"/>
    </xf>
    <xf numFmtId="3" fontId="33" fillId="7" borderId="11" xfId="2" applyNumberFormat="1" applyFont="1" applyFill="1" applyBorder="1" applyAlignment="1" applyProtection="1">
      <alignment horizontal="right" vertical="top"/>
      <protection locked="0"/>
    </xf>
    <xf numFmtId="3" fontId="33" fillId="0" borderId="6" xfId="2" applyNumberFormat="1" applyFont="1" applyFill="1" applyBorder="1" applyAlignment="1" applyProtection="1">
      <alignment horizontal="right" vertical="top"/>
      <protection locked="0"/>
    </xf>
    <xf numFmtId="3" fontId="33" fillId="7" borderId="0" xfId="2" applyNumberFormat="1" applyFont="1" applyFill="1" applyBorder="1" applyAlignment="1">
      <alignment horizontal="center" vertical="top"/>
    </xf>
    <xf numFmtId="0" fontId="29" fillId="0" borderId="3" xfId="2" applyFont="1" applyFill="1" applyBorder="1" applyAlignment="1">
      <alignment horizontal="center" vertical="top"/>
    </xf>
    <xf numFmtId="0" fontId="33" fillId="3" borderId="10" xfId="2" applyFont="1" applyFill="1" applyBorder="1" applyAlignment="1">
      <alignment vertical="top"/>
    </xf>
    <xf numFmtId="3" fontId="33" fillId="3" borderId="12" xfId="2" applyNumberFormat="1" applyFont="1" applyFill="1" applyBorder="1" applyAlignment="1">
      <alignment horizontal="center" vertical="top"/>
    </xf>
    <xf numFmtId="0" fontId="18" fillId="3" borderId="10" xfId="2" applyFont="1" applyFill="1" applyBorder="1" applyAlignment="1">
      <alignment vertical="top" wrapText="1"/>
    </xf>
    <xf numFmtId="0" fontId="18" fillId="3" borderId="10" xfId="2" applyFont="1" applyFill="1" applyBorder="1" applyAlignment="1">
      <alignment vertical="top"/>
    </xf>
    <xf numFmtId="3" fontId="18" fillId="3" borderId="11" xfId="2" applyNumberFormat="1" applyFont="1" applyFill="1" applyBorder="1" applyAlignment="1" applyProtection="1">
      <alignment horizontal="right" vertical="top"/>
      <protection locked="0"/>
    </xf>
    <xf numFmtId="3" fontId="18" fillId="3" borderId="12" xfId="2" applyNumberFormat="1" applyFont="1" applyFill="1" applyBorder="1" applyAlignment="1" applyProtection="1">
      <alignment horizontal="right" vertical="top"/>
      <protection locked="0"/>
    </xf>
    <xf numFmtId="3" fontId="34" fillId="6" borderId="22" xfId="2" applyNumberFormat="1" applyFont="1" applyFill="1" applyBorder="1" applyAlignment="1" applyProtection="1">
      <alignment horizontal="right" vertical="top"/>
      <protection locked="0"/>
    </xf>
    <xf numFmtId="3" fontId="34" fillId="6" borderId="23" xfId="2" applyNumberFormat="1" applyFont="1" applyFill="1" applyBorder="1" applyAlignment="1" applyProtection="1">
      <alignment horizontal="right" vertical="top"/>
      <protection locked="0"/>
    </xf>
    <xf numFmtId="3" fontId="18" fillId="6" borderId="22" xfId="2" applyNumberFormat="1" applyFont="1" applyFill="1" applyBorder="1" applyAlignment="1" applyProtection="1">
      <alignment horizontal="right" vertical="top"/>
      <protection locked="0"/>
    </xf>
    <xf numFmtId="3" fontId="18" fillId="6" borderId="23" xfId="2" applyNumberFormat="1" applyFont="1" applyFill="1" applyBorder="1" applyAlignment="1" applyProtection="1">
      <alignment horizontal="right" vertical="top"/>
      <protection locked="0"/>
    </xf>
    <xf numFmtId="3" fontId="34" fillId="6" borderId="26" xfId="2" applyNumberFormat="1" applyFont="1" applyFill="1" applyBorder="1" applyAlignment="1" applyProtection="1">
      <alignment horizontal="right" vertical="top"/>
      <protection locked="0"/>
    </xf>
    <xf numFmtId="3" fontId="34" fillId="6" borderId="27" xfId="2" applyNumberFormat="1" applyFont="1" applyFill="1" applyBorder="1" applyAlignment="1" applyProtection="1">
      <alignment horizontal="right" vertical="top"/>
      <protection locked="0"/>
    </xf>
    <xf numFmtId="3" fontId="18" fillId="3" borderId="97" xfId="2" applyNumberFormat="1" applyFont="1" applyFill="1" applyBorder="1" applyAlignment="1" applyProtection="1">
      <alignment horizontal="right" vertical="top"/>
      <protection locked="0"/>
    </xf>
    <xf numFmtId="0" fontId="18" fillId="3" borderId="25" xfId="2" applyFont="1" applyFill="1" applyBorder="1" applyAlignment="1">
      <alignment horizontal="left" vertical="top" wrapText="1"/>
    </xf>
    <xf numFmtId="3" fontId="33" fillId="7" borderId="12" xfId="2" applyNumberFormat="1" applyFont="1" applyFill="1" applyBorder="1" applyAlignment="1" applyProtection="1">
      <alignment horizontal="right" vertical="top"/>
      <protection locked="0"/>
    </xf>
    <xf numFmtId="3" fontId="32" fillId="5" borderId="21" xfId="2" applyNumberFormat="1" applyFont="1" applyFill="1" applyBorder="1" applyAlignment="1" applyProtection="1">
      <alignment horizontal="right" vertical="top"/>
      <protection locked="0"/>
    </xf>
    <xf numFmtId="0" fontId="18" fillId="5" borderId="6" xfId="2" applyFont="1" applyFill="1" applyBorder="1" applyAlignment="1">
      <alignment vertical="top" wrapText="1"/>
    </xf>
    <xf numFmtId="3" fontId="33" fillId="15" borderId="22" xfId="2" applyNumberFormat="1" applyFont="1" applyFill="1" applyBorder="1" applyAlignment="1" applyProtection="1">
      <alignment horizontal="right" vertical="top"/>
      <protection locked="0"/>
    </xf>
    <xf numFmtId="3" fontId="33" fillId="15" borderId="23" xfId="2" applyNumberFormat="1" applyFont="1" applyFill="1" applyBorder="1" applyAlignment="1" applyProtection="1">
      <alignment horizontal="right" vertical="top"/>
      <protection locked="0"/>
    </xf>
    <xf numFmtId="3" fontId="34" fillId="0" borderId="47" xfId="2" applyNumberFormat="1" applyFont="1" applyFill="1" applyBorder="1" applyAlignment="1" applyProtection="1">
      <alignment horizontal="right" vertical="top"/>
      <protection locked="0"/>
    </xf>
    <xf numFmtId="3" fontId="34" fillId="0" borderId="48" xfId="2" applyNumberFormat="1" applyFont="1" applyFill="1" applyBorder="1" applyAlignment="1" applyProtection="1">
      <alignment horizontal="right" vertical="top"/>
      <protection locked="0"/>
    </xf>
    <xf numFmtId="3" fontId="32" fillId="5" borderId="49" xfId="2" applyNumberFormat="1" applyFont="1" applyFill="1" applyBorder="1" applyAlignment="1" applyProtection="1">
      <alignment horizontal="right" vertical="top"/>
      <protection locked="0"/>
    </xf>
    <xf numFmtId="0" fontId="57" fillId="6" borderId="0" xfId="0" applyFont="1" applyFill="1"/>
    <xf numFmtId="0" fontId="57" fillId="2" borderId="0" xfId="0" applyFont="1" applyFill="1"/>
    <xf numFmtId="0" fontId="57" fillId="4" borderId="0" xfId="0" applyFont="1" applyFill="1"/>
    <xf numFmtId="0" fontId="64" fillId="2" borderId="0" xfId="2" applyFont="1" applyFill="1" applyAlignment="1">
      <alignment vertical="top"/>
    </xf>
    <xf numFmtId="3" fontId="32" fillId="0" borderId="24" xfId="2" applyNumberFormat="1" applyFont="1" applyFill="1" applyBorder="1" applyAlignment="1" applyProtection="1">
      <alignment horizontal="right" vertical="top"/>
      <protection locked="0"/>
    </xf>
    <xf numFmtId="0" fontId="24" fillId="0" borderId="0" xfId="0" applyFont="1" applyFill="1" applyBorder="1" applyAlignment="1">
      <alignment horizontal="left"/>
    </xf>
    <xf numFmtId="0" fontId="18" fillId="3" borderId="0" xfId="0" applyFont="1" applyFill="1" applyBorder="1" applyAlignment="1">
      <alignment horizontal="center"/>
    </xf>
    <xf numFmtId="0" fontId="18" fillId="0" borderId="17" xfId="0" applyFont="1" applyFill="1" applyBorder="1"/>
    <xf numFmtId="0" fontId="18" fillId="0" borderId="66" xfId="0" applyFont="1" applyFill="1" applyBorder="1"/>
    <xf numFmtId="0" fontId="18" fillId="0" borderId="55" xfId="0" applyFont="1" applyFill="1" applyBorder="1"/>
    <xf numFmtId="0" fontId="18" fillId="0" borderId="0" xfId="0" applyFont="1" applyFill="1" applyBorder="1" applyAlignment="1">
      <alignment horizontal="center"/>
    </xf>
    <xf numFmtId="0" fontId="18" fillId="0" borderId="1" xfId="0" applyFont="1" applyFill="1" applyBorder="1" applyAlignment="1">
      <alignment horizontal="center"/>
    </xf>
    <xf numFmtId="0" fontId="18" fillId="3" borderId="0" xfId="0" applyFont="1" applyFill="1" applyBorder="1"/>
    <xf numFmtId="0" fontId="18" fillId="2" borderId="0" xfId="0" applyFont="1" applyFill="1" applyAlignment="1">
      <alignment horizontal="center"/>
    </xf>
    <xf numFmtId="0" fontId="18" fillId="2" borderId="0" xfId="0" applyFont="1" applyFill="1" applyBorder="1" applyAlignment="1">
      <alignment horizontal="center"/>
    </xf>
    <xf numFmtId="3" fontId="32" fillId="0" borderId="28" xfId="2" applyNumberFormat="1" applyFont="1" applyFill="1" applyBorder="1" applyAlignment="1" applyProtection="1">
      <alignment horizontal="right" vertical="top"/>
      <protection locked="0"/>
    </xf>
    <xf numFmtId="0" fontId="18" fillId="3" borderId="0" xfId="2" applyFont="1" applyFill="1" applyBorder="1" applyAlignment="1">
      <alignment vertical="top"/>
    </xf>
    <xf numFmtId="3" fontId="18" fillId="3" borderId="0" xfId="2" applyNumberFormat="1" applyFont="1" applyFill="1" applyBorder="1" applyAlignment="1" applyProtection="1">
      <alignment horizontal="right" vertical="top"/>
      <protection locked="0"/>
    </xf>
    <xf numFmtId="3" fontId="18" fillId="3" borderId="66" xfId="2" applyNumberFormat="1" applyFont="1" applyFill="1" applyBorder="1" applyAlignment="1" applyProtection="1">
      <alignment horizontal="right" vertical="top"/>
      <protection locked="0"/>
    </xf>
    <xf numFmtId="3" fontId="18" fillId="3" borderId="55" xfId="2" applyNumberFormat="1" applyFont="1" applyFill="1" applyBorder="1" applyAlignment="1" applyProtection="1">
      <alignment horizontal="right" vertical="top"/>
      <protection locked="0"/>
    </xf>
    <xf numFmtId="3" fontId="33" fillId="0" borderId="29" xfId="2" applyNumberFormat="1" applyFont="1" applyFill="1" applyBorder="1" applyAlignment="1" applyProtection="1">
      <alignment horizontal="right" vertical="top"/>
      <protection locked="0"/>
    </xf>
    <xf numFmtId="3" fontId="33" fillId="3" borderId="11" xfId="2" applyNumberFormat="1" applyFont="1" applyFill="1" applyBorder="1" applyAlignment="1">
      <alignment horizontal="center" vertical="top"/>
    </xf>
    <xf numFmtId="0" fontId="18" fillId="0" borderId="0" xfId="0" applyFont="1" applyAlignment="1">
      <alignment vertical="top" wrapText="1"/>
    </xf>
    <xf numFmtId="3" fontId="33" fillId="7" borderId="50" xfId="2" applyNumberFormat="1" applyFont="1" applyFill="1" applyBorder="1" applyAlignment="1" applyProtection="1">
      <alignment horizontal="right" vertical="top"/>
      <protection locked="0"/>
    </xf>
    <xf numFmtId="3" fontId="33" fillId="7" borderId="65" xfId="2" applyNumberFormat="1" applyFont="1" applyFill="1" applyBorder="1" applyAlignment="1" applyProtection="1">
      <alignment horizontal="right" vertical="top"/>
      <protection locked="0"/>
    </xf>
    <xf numFmtId="3" fontId="33" fillId="5" borderId="5" xfId="2" applyNumberFormat="1" applyFont="1" applyFill="1" applyBorder="1" applyAlignment="1" applyProtection="1">
      <alignment horizontal="right" vertical="top"/>
      <protection locked="0"/>
    </xf>
    <xf numFmtId="0" fontId="18" fillId="0" borderId="0" xfId="0" quotePrefix="1" applyNumberFormat="1" applyFont="1"/>
    <xf numFmtId="0" fontId="33" fillId="0" borderId="57" xfId="2" applyFont="1" applyFill="1" applyBorder="1" applyAlignment="1">
      <alignment horizontal="left" vertical="top"/>
    </xf>
    <xf numFmtId="0" fontId="33" fillId="0" borderId="57" xfId="2" applyFont="1" applyFill="1" applyBorder="1" applyAlignment="1">
      <alignment vertical="top"/>
    </xf>
    <xf numFmtId="0" fontId="18" fillId="0" borderId="3" xfId="2" applyFont="1" applyFill="1" applyBorder="1" applyAlignment="1">
      <alignment vertical="top" wrapText="1"/>
    </xf>
    <xf numFmtId="0" fontId="18" fillId="6" borderId="0" xfId="0" applyFont="1" applyFill="1" applyBorder="1" applyAlignment="1"/>
    <xf numFmtId="0" fontId="18" fillId="7" borderId="0" xfId="0" applyFont="1" applyFill="1" applyBorder="1" applyAlignment="1">
      <alignment vertical="top" wrapText="1"/>
    </xf>
    <xf numFmtId="0" fontId="18" fillId="6" borderId="0" xfId="0" applyFont="1" applyFill="1" applyBorder="1" applyAlignment="1">
      <alignment vertical="top" wrapText="1"/>
    </xf>
    <xf numFmtId="0" fontId="18" fillId="5" borderId="30" xfId="2" applyFont="1" applyFill="1" applyBorder="1" applyAlignment="1">
      <alignment vertical="top" wrapText="1"/>
    </xf>
    <xf numFmtId="3" fontId="18" fillId="0" borderId="32" xfId="2" applyNumberFormat="1" applyFont="1" applyFill="1" applyBorder="1" applyAlignment="1" applyProtection="1">
      <alignment horizontal="right" vertical="top"/>
      <protection locked="0"/>
    </xf>
    <xf numFmtId="0" fontId="33" fillId="0" borderId="4" xfId="2" applyFont="1" applyFill="1" applyBorder="1" applyAlignment="1">
      <alignment vertical="top" wrapText="1"/>
    </xf>
    <xf numFmtId="0" fontId="21" fillId="0" borderId="0" xfId="0" applyFont="1" applyFill="1" applyBorder="1" applyAlignment="1">
      <alignment horizontal="left"/>
    </xf>
    <xf numFmtId="0" fontId="18" fillId="0" borderId="62" xfId="2" applyFont="1" applyFill="1" applyBorder="1" applyAlignment="1">
      <alignment vertical="top" wrapText="1"/>
    </xf>
    <xf numFmtId="3" fontId="18" fillId="3" borderId="101" xfId="2" applyNumberFormat="1" applyFont="1" applyFill="1" applyBorder="1" applyAlignment="1" applyProtection="1">
      <alignment horizontal="right" vertical="top"/>
      <protection locked="0"/>
    </xf>
    <xf numFmtId="0" fontId="18" fillId="16" borderId="0" xfId="2" applyFill="1" applyAlignment="1">
      <alignment vertical="top"/>
    </xf>
    <xf numFmtId="0" fontId="18" fillId="0" borderId="2" xfId="2" applyFont="1" applyFill="1" applyBorder="1" applyAlignment="1">
      <alignment vertical="top"/>
    </xf>
    <xf numFmtId="0" fontId="18" fillId="4" borderId="0" xfId="2" applyFill="1" applyAlignment="1">
      <alignment vertical="top"/>
    </xf>
    <xf numFmtId="3" fontId="33" fillId="7" borderId="1" xfId="2" applyNumberFormat="1" applyFont="1" applyFill="1" applyBorder="1" applyAlignment="1">
      <alignment horizontal="center" vertical="top"/>
    </xf>
    <xf numFmtId="0" fontId="18" fillId="0" borderId="29" xfId="2" applyFont="1" applyFill="1" applyBorder="1" applyAlignment="1">
      <alignment vertical="top"/>
    </xf>
    <xf numFmtId="3" fontId="33" fillId="5" borderId="19" xfId="2" applyNumberFormat="1" applyFont="1" applyFill="1" applyBorder="1" applyAlignment="1" applyProtection="1">
      <alignment horizontal="right" vertical="top"/>
      <protection locked="0"/>
    </xf>
    <xf numFmtId="3" fontId="33" fillId="5" borderId="20" xfId="2" applyNumberFormat="1" applyFont="1" applyFill="1" applyBorder="1" applyAlignment="1" applyProtection="1">
      <alignment horizontal="right" vertical="top"/>
      <protection locked="0"/>
    </xf>
    <xf numFmtId="0" fontId="34" fillId="7" borderId="18" xfId="2" applyFont="1" applyFill="1" applyBorder="1" applyAlignment="1">
      <alignment horizontal="left" vertical="top" indent="2"/>
    </xf>
    <xf numFmtId="0" fontId="18" fillId="3" borderId="37" xfId="2" applyFont="1" applyFill="1" applyBorder="1" applyAlignment="1">
      <alignment vertical="top"/>
    </xf>
    <xf numFmtId="3" fontId="18" fillId="3" borderId="39" xfId="2" applyNumberFormat="1" applyFont="1" applyFill="1" applyBorder="1" applyAlignment="1" applyProtection="1">
      <alignment horizontal="right" vertical="top"/>
      <protection locked="0"/>
    </xf>
    <xf numFmtId="0" fontId="33" fillId="0" borderId="35" xfId="2" applyFont="1" applyFill="1" applyBorder="1" applyAlignment="1">
      <alignment vertical="top"/>
    </xf>
    <xf numFmtId="3" fontId="33" fillId="5" borderId="40" xfId="2" applyNumberFormat="1" applyFont="1" applyFill="1" applyBorder="1" applyAlignment="1" applyProtection="1">
      <alignment horizontal="right" vertical="top"/>
      <protection locked="0"/>
    </xf>
    <xf numFmtId="0" fontId="18" fillId="3" borderId="25" xfId="2" applyFont="1" applyFill="1" applyBorder="1" applyAlignment="1">
      <alignment horizontal="left" vertical="top" indent="2"/>
    </xf>
    <xf numFmtId="3" fontId="18" fillId="0" borderId="47" xfId="2" applyNumberFormat="1" applyFill="1" applyBorder="1" applyAlignment="1">
      <alignment horizontal="center" vertical="top"/>
    </xf>
    <xf numFmtId="3" fontId="18" fillId="0" borderId="48" xfId="2" applyNumberFormat="1" applyFill="1" applyBorder="1" applyAlignment="1">
      <alignment horizontal="center" vertical="top"/>
    </xf>
    <xf numFmtId="3" fontId="18" fillId="0" borderId="49" xfId="2" applyNumberFormat="1" applyFill="1" applyBorder="1" applyAlignment="1">
      <alignment horizontal="center" vertical="top"/>
    </xf>
    <xf numFmtId="0" fontId="18" fillId="0" borderId="4" xfId="2" applyFont="1" applyFill="1" applyBorder="1" applyAlignment="1">
      <alignment horizontal="left" vertical="top" wrapText="1"/>
    </xf>
    <xf numFmtId="3" fontId="32" fillId="3" borderId="19" xfId="2" applyNumberFormat="1" applyFont="1" applyFill="1" applyBorder="1" applyAlignment="1" applyProtection="1">
      <alignment horizontal="right" vertical="top"/>
      <protection locked="0"/>
    </xf>
    <xf numFmtId="3" fontId="32" fillId="3" borderId="20" xfId="2" applyNumberFormat="1" applyFont="1" applyFill="1" applyBorder="1" applyAlignment="1" applyProtection="1">
      <alignment horizontal="right" vertical="top"/>
      <protection locked="0"/>
    </xf>
    <xf numFmtId="0" fontId="32" fillId="2" borderId="0" xfId="2" applyFont="1" applyFill="1" applyAlignment="1">
      <alignment vertical="top"/>
    </xf>
    <xf numFmtId="0" fontId="18" fillId="0" borderId="14" xfId="2" applyFont="1" applyFill="1" applyBorder="1" applyAlignment="1">
      <alignment vertical="top"/>
    </xf>
    <xf numFmtId="0" fontId="18" fillId="3" borderId="14" xfId="2" applyFont="1" applyFill="1" applyBorder="1" applyAlignment="1">
      <alignment vertical="top"/>
    </xf>
    <xf numFmtId="0" fontId="18" fillId="7" borderId="15" xfId="2" applyFont="1" applyFill="1" applyBorder="1" applyAlignment="1">
      <alignment vertical="top"/>
    </xf>
    <xf numFmtId="0" fontId="33" fillId="3" borderId="41" xfId="2" applyFont="1" applyFill="1" applyBorder="1" applyAlignment="1">
      <alignment vertical="top"/>
    </xf>
    <xf numFmtId="3" fontId="34" fillId="3" borderId="26" xfId="2" applyNumberFormat="1" applyFont="1" applyFill="1" applyBorder="1" applyAlignment="1" applyProtection="1">
      <alignment horizontal="right" vertical="top"/>
      <protection locked="0"/>
    </xf>
    <xf numFmtId="3" fontId="34" fillId="3" borderId="27" xfId="2" applyNumberFormat="1" applyFont="1" applyFill="1" applyBorder="1" applyAlignment="1" applyProtection="1">
      <alignment horizontal="right" vertical="top"/>
      <protection locked="0"/>
    </xf>
    <xf numFmtId="3" fontId="32" fillId="5" borderId="28" xfId="2" applyNumberFormat="1" applyFont="1" applyFill="1" applyBorder="1" applyAlignment="1" applyProtection="1">
      <alignment horizontal="right" vertical="top"/>
      <protection locked="0"/>
    </xf>
    <xf numFmtId="0" fontId="38" fillId="0" borderId="10" xfId="2" applyFont="1" applyFill="1" applyBorder="1" applyAlignment="1">
      <alignment horizontal="center" vertical="top"/>
    </xf>
    <xf numFmtId="0" fontId="18" fillId="0" borderId="37" xfId="2" applyFont="1" applyFill="1" applyBorder="1" applyAlignment="1">
      <alignment vertical="top"/>
    </xf>
    <xf numFmtId="3" fontId="33" fillId="5" borderId="45" xfId="2" applyNumberFormat="1" applyFont="1" applyFill="1" applyBorder="1" applyAlignment="1" applyProtection="1">
      <alignment horizontal="right" vertical="top"/>
      <protection locked="0"/>
    </xf>
    <xf numFmtId="0" fontId="21" fillId="7" borderId="30" xfId="2" applyFont="1" applyFill="1" applyBorder="1" applyAlignment="1">
      <alignment horizontal="left" vertical="top" indent="2"/>
    </xf>
    <xf numFmtId="0" fontId="35" fillId="7" borderId="0" xfId="2" applyFont="1" applyFill="1" applyAlignment="1">
      <alignment horizontal="left" vertical="top" wrapText="1"/>
    </xf>
    <xf numFmtId="3" fontId="35" fillId="7" borderId="0" xfId="2" applyNumberFormat="1" applyFont="1" applyFill="1" applyAlignment="1">
      <alignment horizontal="left" vertical="top" wrapText="1"/>
    </xf>
    <xf numFmtId="0" fontId="18" fillId="0" borderId="15" xfId="2" applyFont="1" applyFill="1" applyBorder="1" applyAlignment="1">
      <alignment vertical="top"/>
    </xf>
    <xf numFmtId="0" fontId="33" fillId="3" borderId="30" xfId="2" applyFont="1" applyFill="1" applyBorder="1" applyAlignment="1">
      <alignment vertical="top"/>
    </xf>
    <xf numFmtId="3" fontId="32" fillId="5" borderId="36" xfId="2" applyNumberFormat="1" applyFont="1" applyFill="1" applyBorder="1" applyAlignment="1" applyProtection="1">
      <alignment horizontal="right" vertical="top"/>
      <protection locked="0"/>
    </xf>
    <xf numFmtId="3" fontId="34" fillId="7" borderId="26" xfId="2" applyNumberFormat="1" applyFont="1" applyFill="1" applyBorder="1" applyAlignment="1" applyProtection="1">
      <alignment horizontal="right" vertical="top"/>
      <protection locked="0"/>
    </xf>
    <xf numFmtId="3" fontId="34" fillId="7" borderId="27" xfId="2" applyNumberFormat="1" applyFont="1" applyFill="1" applyBorder="1" applyAlignment="1" applyProtection="1">
      <alignment horizontal="right" vertical="top"/>
      <protection locked="0"/>
    </xf>
    <xf numFmtId="3" fontId="18" fillId="0" borderId="22" xfId="2" applyNumberFormat="1" applyFont="1" applyFill="1" applyBorder="1" applyAlignment="1" applyProtection="1">
      <alignment horizontal="right" vertical="top"/>
      <protection locked="0"/>
    </xf>
    <xf numFmtId="3" fontId="33" fillId="0" borderId="12" xfId="2" applyNumberFormat="1" applyFont="1" applyFill="1" applyBorder="1" applyAlignment="1" applyProtection="1">
      <alignment horizontal="right" vertical="top"/>
      <protection locked="0"/>
    </xf>
    <xf numFmtId="0" fontId="33" fillId="7" borderId="6" xfId="2" applyFont="1" applyFill="1" applyBorder="1" applyAlignment="1">
      <alignment vertical="top" wrapText="1"/>
    </xf>
    <xf numFmtId="0" fontId="18" fillId="0" borderId="0" xfId="2" applyFill="1"/>
    <xf numFmtId="3" fontId="33" fillId="5" borderId="14" xfId="2" applyNumberFormat="1" applyFont="1" applyFill="1" applyBorder="1" applyAlignment="1" applyProtection="1">
      <alignment horizontal="right"/>
      <protection locked="0"/>
    </xf>
    <xf numFmtId="0" fontId="18" fillId="3" borderId="18" xfId="2" applyFont="1" applyFill="1" applyBorder="1" applyAlignment="1">
      <alignment horizontal="left" vertical="top" indent="1"/>
    </xf>
    <xf numFmtId="0" fontId="18" fillId="0" borderId="18" xfId="2" applyFont="1" applyFill="1" applyBorder="1" applyAlignment="1">
      <alignment horizontal="left" vertical="top" wrapText="1" indent="1"/>
    </xf>
    <xf numFmtId="0" fontId="33" fillId="0" borderId="17" xfId="2" applyFont="1" applyFill="1" applyBorder="1" applyAlignment="1">
      <alignment vertical="top"/>
    </xf>
    <xf numFmtId="3" fontId="18" fillId="0" borderId="0" xfId="2" applyNumberFormat="1" applyFill="1" applyAlignment="1">
      <alignment horizontal="center" vertical="top"/>
    </xf>
    <xf numFmtId="0" fontId="18" fillId="18" borderId="0" xfId="2" applyFill="1" applyAlignment="1">
      <alignment vertical="top"/>
    </xf>
    <xf numFmtId="0" fontId="57" fillId="18" borderId="0" xfId="2" applyFont="1" applyFill="1" applyAlignment="1">
      <alignment vertical="top"/>
    </xf>
    <xf numFmtId="0" fontId="18" fillId="6" borderId="0" xfId="2" applyFill="1" applyAlignment="1">
      <alignment horizontal="center" vertical="top"/>
    </xf>
    <xf numFmtId="0" fontId="18" fillId="17" borderId="0" xfId="2" applyFill="1" applyAlignment="1">
      <alignment vertical="top"/>
    </xf>
    <xf numFmtId="0" fontId="18" fillId="19" borderId="0" xfId="2" applyFill="1" applyAlignment="1">
      <alignment vertical="top"/>
    </xf>
    <xf numFmtId="0" fontId="18" fillId="2" borderId="0" xfId="2" applyFill="1" applyAlignment="1">
      <alignment horizontal="center" vertical="top"/>
    </xf>
    <xf numFmtId="0" fontId="57" fillId="2" borderId="0" xfId="2" applyFont="1" applyFill="1" applyAlignment="1">
      <alignment horizontal="center" vertical="top"/>
    </xf>
    <xf numFmtId="0" fontId="18" fillId="18" borderId="0" xfId="2" applyFill="1" applyAlignment="1">
      <alignment horizontal="center" vertical="top"/>
    </xf>
    <xf numFmtId="0" fontId="18" fillId="9" borderId="0" xfId="2" applyFill="1" applyAlignment="1">
      <alignment vertical="top"/>
    </xf>
    <xf numFmtId="0" fontId="18" fillId="16" borderId="0" xfId="2" applyFont="1" applyFill="1" applyAlignment="1">
      <alignment vertical="top"/>
    </xf>
    <xf numFmtId="3" fontId="33" fillId="11" borderId="21" xfId="2" applyNumberFormat="1" applyFont="1" applyFill="1" applyBorder="1" applyAlignment="1" applyProtection="1">
      <alignment horizontal="right" vertical="top"/>
      <protection locked="0"/>
    </xf>
    <xf numFmtId="3" fontId="18" fillId="0" borderId="75" xfId="2" applyNumberFormat="1" applyFont="1" applyFill="1" applyBorder="1" applyAlignment="1" applyProtection="1">
      <alignment horizontal="right" vertical="top"/>
      <protection locked="0"/>
    </xf>
    <xf numFmtId="3" fontId="33" fillId="11" borderId="19" xfId="2" applyNumberFormat="1" applyFont="1" applyFill="1" applyBorder="1" applyAlignment="1" applyProtection="1">
      <alignment horizontal="right" vertical="top"/>
      <protection locked="0"/>
    </xf>
    <xf numFmtId="3" fontId="33" fillId="11" borderId="20" xfId="2" applyNumberFormat="1" applyFont="1" applyFill="1" applyBorder="1" applyAlignment="1" applyProtection="1">
      <alignment horizontal="right" vertical="top"/>
      <protection locked="0"/>
    </xf>
    <xf numFmtId="3" fontId="33" fillId="11" borderId="34" xfId="2" applyNumberFormat="1" applyFont="1" applyFill="1" applyBorder="1" applyAlignment="1" applyProtection="1">
      <alignment horizontal="right" vertical="top"/>
      <protection locked="0"/>
    </xf>
    <xf numFmtId="3" fontId="33" fillId="11" borderId="72" xfId="2" applyNumberFormat="1" applyFont="1" applyFill="1" applyBorder="1" applyAlignment="1" applyProtection="1">
      <alignment horizontal="right" vertical="top"/>
      <protection locked="0"/>
    </xf>
    <xf numFmtId="3" fontId="59" fillId="0" borderId="22" xfId="2" applyNumberFormat="1" applyFont="1" applyFill="1" applyBorder="1" applyAlignment="1" applyProtection="1">
      <alignment horizontal="right" vertical="top"/>
      <protection locked="0"/>
    </xf>
    <xf numFmtId="3" fontId="59" fillId="0" borderId="33" xfId="2" applyNumberFormat="1" applyFont="1" applyFill="1" applyBorder="1" applyAlignment="1" applyProtection="1">
      <alignment horizontal="right" vertical="top"/>
      <protection locked="0"/>
    </xf>
    <xf numFmtId="3" fontId="60" fillId="11" borderId="24" xfId="2" applyNumberFormat="1" applyFont="1" applyFill="1" applyBorder="1" applyAlignment="1" applyProtection="1">
      <alignment horizontal="right" vertical="top"/>
      <protection locked="0"/>
    </xf>
    <xf numFmtId="3" fontId="59" fillId="0" borderId="32" xfId="2" applyNumberFormat="1" applyFont="1" applyFill="1" applyBorder="1" applyAlignment="1" applyProtection="1">
      <alignment horizontal="right" vertical="top"/>
      <protection locked="0"/>
    </xf>
    <xf numFmtId="3" fontId="59" fillId="0" borderId="23" xfId="2" applyNumberFormat="1" applyFont="1" applyFill="1" applyBorder="1" applyAlignment="1" applyProtection="1">
      <alignment horizontal="right" vertical="top"/>
      <protection locked="0"/>
    </xf>
    <xf numFmtId="3" fontId="60" fillId="11" borderId="34" xfId="2" applyNumberFormat="1" applyFont="1" applyFill="1" applyBorder="1" applyAlignment="1" applyProtection="1">
      <alignment horizontal="right" vertical="top"/>
      <protection locked="0"/>
    </xf>
    <xf numFmtId="3" fontId="60" fillId="11" borderId="28" xfId="2" applyNumberFormat="1" applyFont="1" applyFill="1" applyBorder="1" applyAlignment="1" applyProtection="1">
      <alignment horizontal="right" vertical="top"/>
      <protection locked="0"/>
    </xf>
    <xf numFmtId="3" fontId="33" fillId="11" borderId="40" xfId="2" applyNumberFormat="1" applyFont="1" applyFill="1" applyBorder="1" applyAlignment="1" applyProtection="1">
      <alignment horizontal="right" vertical="top"/>
      <protection locked="0"/>
    </xf>
    <xf numFmtId="3" fontId="18" fillId="7" borderId="0" xfId="2" applyNumberFormat="1" applyFont="1" applyFill="1" applyAlignment="1">
      <alignment horizontal="center" vertical="top"/>
    </xf>
    <xf numFmtId="0" fontId="18" fillId="9" borderId="0" xfId="2" applyFont="1" applyFill="1" applyAlignment="1">
      <alignment vertical="top"/>
    </xf>
    <xf numFmtId="0" fontId="18" fillId="2" borderId="0" xfId="2" applyFill="1" applyAlignment="1">
      <alignment horizontal="left" vertical="top"/>
    </xf>
    <xf numFmtId="0" fontId="34" fillId="0" borderId="57" xfId="2" applyFont="1" applyFill="1" applyBorder="1" applyAlignment="1">
      <alignment horizontal="left" vertical="top" indent="4"/>
    </xf>
    <xf numFmtId="0" fontId="56" fillId="2" borderId="0" xfId="0" applyFont="1" applyFill="1"/>
    <xf numFmtId="3" fontId="33" fillId="7" borderId="30" xfId="2" applyNumberFormat="1" applyFont="1" applyFill="1" applyBorder="1" applyAlignment="1" applyProtection="1">
      <alignment horizontal="right" vertical="top"/>
      <protection locked="0"/>
    </xf>
    <xf numFmtId="3" fontId="33" fillId="5" borderId="30" xfId="2" applyNumberFormat="1" applyFont="1" applyFill="1" applyBorder="1" applyAlignment="1" applyProtection="1">
      <alignment horizontal="right" vertical="top"/>
      <protection locked="0"/>
    </xf>
    <xf numFmtId="0" fontId="18" fillId="0" borderId="4" xfId="2" applyFont="1" applyFill="1" applyBorder="1" applyAlignment="1">
      <alignment horizontal="left" vertical="top" wrapText="1" indent="1"/>
    </xf>
    <xf numFmtId="0" fontId="33" fillId="0" borderId="0" xfId="0" applyFont="1" applyFill="1" applyBorder="1" applyAlignment="1">
      <alignment vertical="top"/>
    </xf>
    <xf numFmtId="0" fontId="18" fillId="2" borderId="0" xfId="0" applyFont="1" applyFill="1" applyBorder="1" applyAlignment="1">
      <alignment horizontal="left" vertical="top" wrapText="1"/>
    </xf>
    <xf numFmtId="4" fontId="55" fillId="0" borderId="0" xfId="20" applyNumberFormat="1" applyFont="1"/>
    <xf numFmtId="3" fontId="33" fillId="3" borderId="3" xfId="2" applyNumberFormat="1" applyFont="1" applyFill="1" applyBorder="1" applyAlignment="1">
      <alignment horizontal="center" vertical="top"/>
    </xf>
    <xf numFmtId="3" fontId="33" fillId="7" borderId="1" xfId="2" applyNumberFormat="1" applyFont="1" applyFill="1" applyBorder="1" applyAlignment="1" applyProtection="1">
      <alignment horizontal="right" vertical="top"/>
      <protection locked="0"/>
    </xf>
    <xf numFmtId="0" fontId="33" fillId="0" borderId="30" xfId="2" applyFont="1" applyFill="1" applyBorder="1" applyAlignment="1">
      <alignment vertical="top"/>
    </xf>
    <xf numFmtId="0" fontId="33" fillId="3" borderId="18" xfId="2" applyFont="1" applyFill="1" applyBorder="1" applyAlignment="1">
      <alignment vertical="top"/>
    </xf>
    <xf numFmtId="3" fontId="33" fillId="5" borderId="44" xfId="2" applyNumberFormat="1" applyFont="1" applyFill="1" applyBorder="1" applyAlignment="1" applyProtection="1">
      <alignment horizontal="right" vertical="top"/>
      <protection locked="0"/>
    </xf>
    <xf numFmtId="3" fontId="33" fillId="5" borderId="39" xfId="2" applyNumberFormat="1" applyFont="1" applyFill="1" applyBorder="1" applyAlignment="1" applyProtection="1">
      <alignment horizontal="right" vertical="top"/>
      <protection locked="0"/>
    </xf>
    <xf numFmtId="0" fontId="18" fillId="6" borderId="3" xfId="2" applyFill="1" applyBorder="1" applyAlignment="1">
      <alignment vertical="top"/>
    </xf>
    <xf numFmtId="0" fontId="33" fillId="2" borderId="0" xfId="2" applyFont="1" applyFill="1" applyAlignment="1">
      <alignment horizontal="center" vertical="top"/>
    </xf>
    <xf numFmtId="0" fontId="33" fillId="2" borderId="0" xfId="2" applyFont="1" applyFill="1" applyAlignment="1">
      <alignment vertical="top"/>
    </xf>
    <xf numFmtId="0" fontId="34" fillId="0" borderId="57" xfId="2" applyFont="1" applyFill="1" applyBorder="1" applyAlignment="1">
      <alignment horizontal="left" vertical="top" wrapText="1" indent="2"/>
    </xf>
    <xf numFmtId="0" fontId="18" fillId="2" borderId="0" xfId="2" applyFont="1" applyFill="1" applyAlignment="1">
      <alignment horizontal="left" vertical="top"/>
    </xf>
    <xf numFmtId="0" fontId="41" fillId="7" borderId="0" xfId="0" applyFont="1" applyFill="1" applyBorder="1" applyAlignment="1">
      <alignment horizontal="left" indent="3"/>
    </xf>
    <xf numFmtId="0" fontId="67" fillId="17" borderId="0" xfId="2" applyFont="1" applyFill="1" applyAlignment="1">
      <alignment vertical="top"/>
    </xf>
    <xf numFmtId="3" fontId="18" fillId="3" borderId="52" xfId="2" applyNumberFormat="1" applyFont="1" applyFill="1" applyBorder="1" applyAlignment="1" applyProtection="1">
      <alignment horizontal="right" vertical="top"/>
      <protection locked="0"/>
    </xf>
    <xf numFmtId="0" fontId="32" fillId="2" borderId="0" xfId="2" applyFont="1" applyFill="1" applyAlignment="1">
      <alignment horizontal="center" vertical="top"/>
    </xf>
    <xf numFmtId="0" fontId="18" fillId="17" borderId="0" xfId="2" applyFont="1" applyFill="1" applyAlignment="1">
      <alignment horizontal="left" vertical="top"/>
    </xf>
    <xf numFmtId="0" fontId="18" fillId="17" borderId="0" xfId="2" applyFont="1" applyFill="1" applyAlignment="1">
      <alignment horizontal="center" vertical="top"/>
    </xf>
    <xf numFmtId="0" fontId="34" fillId="0" borderId="6" xfId="2" applyFont="1" applyFill="1" applyBorder="1" applyAlignment="1">
      <alignment horizontal="left" vertical="top" wrapText="1" indent="1"/>
    </xf>
    <xf numFmtId="3" fontId="33" fillId="7" borderId="6" xfId="2" applyNumberFormat="1" applyFont="1" applyFill="1" applyBorder="1" applyAlignment="1" applyProtection="1">
      <alignment horizontal="right" vertical="top"/>
      <protection locked="0"/>
    </xf>
    <xf numFmtId="0" fontId="33" fillId="0" borderId="0" xfId="0" applyFont="1" applyFill="1" applyBorder="1" applyAlignment="1">
      <alignment horizontal="right" vertical="top"/>
    </xf>
    <xf numFmtId="0" fontId="34" fillId="0" borderId="6" xfId="2" applyFont="1" applyFill="1" applyBorder="1" applyAlignment="1">
      <alignment horizontal="left" vertical="center" wrapText="1" indent="2"/>
    </xf>
    <xf numFmtId="0" fontId="29" fillId="0" borderId="10" xfId="2" applyFont="1" applyFill="1" applyBorder="1" applyAlignment="1">
      <alignment horizontal="center" vertical="top"/>
    </xf>
    <xf numFmtId="0" fontId="18" fillId="0" borderId="1" xfId="2" applyFill="1" applyBorder="1" applyAlignment="1">
      <alignment vertical="top"/>
    </xf>
    <xf numFmtId="0" fontId="18" fillId="0" borderId="1" xfId="2" applyFont="1" applyFill="1" applyBorder="1" applyAlignment="1">
      <alignment vertical="top"/>
    </xf>
    <xf numFmtId="0" fontId="18" fillId="17" borderId="0" xfId="2" applyFill="1" applyAlignment="1">
      <alignment horizontal="center" vertical="top"/>
    </xf>
    <xf numFmtId="0" fontId="18" fillId="6" borderId="0" xfId="0" applyFont="1" applyFill="1" applyBorder="1" applyAlignment="1">
      <alignment horizontal="left"/>
    </xf>
    <xf numFmtId="0" fontId="57" fillId="0" borderId="0" xfId="2" applyFont="1" applyFill="1" applyAlignment="1">
      <alignment vertical="top"/>
    </xf>
    <xf numFmtId="0" fontId="27" fillId="0" borderId="0" xfId="2" applyFont="1" applyFill="1" applyAlignment="1">
      <alignment vertical="top"/>
    </xf>
    <xf numFmtId="0" fontId="33" fillId="0" borderId="0" xfId="2" applyFont="1" applyFill="1" applyAlignment="1">
      <alignment vertical="top"/>
    </xf>
    <xf numFmtId="0" fontId="18" fillId="2" borderId="0" xfId="2" applyFont="1" applyFill="1" applyAlignment="1">
      <alignment horizontal="center" vertical="top"/>
    </xf>
    <xf numFmtId="0" fontId="18" fillId="18" borderId="0" xfId="2" applyFont="1" applyFill="1" applyAlignment="1">
      <alignment horizontal="center" vertical="top"/>
    </xf>
    <xf numFmtId="0" fontId="18" fillId="2" borderId="0" xfId="2" applyFill="1" applyBorder="1" applyAlignment="1">
      <alignment horizontal="center" vertical="top"/>
    </xf>
    <xf numFmtId="0" fontId="0" fillId="0" borderId="0" xfId="0" applyAlignment="1"/>
    <xf numFmtId="0" fontId="67" fillId="2" borderId="0" xfId="0" applyFont="1" applyFill="1"/>
    <xf numFmtId="0" fontId="34" fillId="0" borderId="6" xfId="0" applyFont="1" applyFill="1" applyBorder="1" applyAlignment="1">
      <alignment horizontal="left" vertical="center" wrapText="1" indent="1"/>
    </xf>
    <xf numFmtId="0" fontId="18" fillId="0" borderId="17" xfId="2" applyFont="1" applyFill="1" applyBorder="1" applyAlignment="1">
      <alignment vertical="top"/>
    </xf>
    <xf numFmtId="0" fontId="18" fillId="17" borderId="0" xfId="2" applyFill="1" applyAlignment="1">
      <alignment horizontal="left" vertical="top"/>
    </xf>
    <xf numFmtId="0" fontId="57" fillId="2" borderId="0" xfId="2" applyFont="1" applyFill="1" applyAlignment="1">
      <alignment horizontal="left" vertical="top"/>
    </xf>
    <xf numFmtId="0" fontId="57" fillId="17" borderId="0" xfId="2" applyFont="1" applyFill="1" applyAlignment="1">
      <alignment horizontal="left" vertical="top"/>
    </xf>
    <xf numFmtId="0" fontId="64" fillId="18" borderId="0" xfId="2" applyFont="1" applyFill="1" applyAlignment="1">
      <alignment horizontal="left" vertical="top"/>
    </xf>
    <xf numFmtId="0" fontId="18" fillId="7" borderId="0" xfId="2" applyFont="1" applyFill="1" applyBorder="1" applyAlignment="1">
      <alignment vertical="top" wrapText="1"/>
    </xf>
    <xf numFmtId="0" fontId="18" fillId="7" borderId="13" xfId="2" applyFont="1" applyFill="1" applyBorder="1" applyAlignment="1">
      <alignment vertical="top"/>
    </xf>
    <xf numFmtId="3" fontId="33" fillId="5" borderId="31" xfId="2" applyNumberFormat="1" applyFont="1" applyFill="1" applyBorder="1" applyAlignment="1" applyProtection="1">
      <alignment horizontal="right" vertical="top"/>
      <protection locked="0"/>
    </xf>
    <xf numFmtId="3" fontId="18" fillId="3" borderId="103" xfId="2" applyNumberFormat="1" applyFont="1" applyFill="1" applyBorder="1" applyAlignment="1" applyProtection="1">
      <alignment horizontal="right" vertical="top"/>
      <protection locked="0"/>
    </xf>
    <xf numFmtId="3" fontId="33" fillId="5" borderId="102" xfId="2" applyNumberFormat="1" applyFont="1" applyFill="1" applyBorder="1" applyAlignment="1" applyProtection="1">
      <alignment horizontal="right" vertical="top"/>
      <protection locked="0"/>
    </xf>
    <xf numFmtId="0" fontId="33" fillId="0" borderId="10" xfId="2" applyFont="1" applyFill="1" applyBorder="1" applyAlignment="1">
      <alignment vertical="top"/>
    </xf>
    <xf numFmtId="0" fontId="18" fillId="7" borderId="0" xfId="2" applyFont="1" applyFill="1" applyBorder="1" applyAlignment="1">
      <alignment vertical="top" wrapText="1"/>
    </xf>
    <xf numFmtId="3" fontId="33" fillId="0" borderId="20" xfId="2" applyNumberFormat="1" applyFont="1" applyFill="1" applyBorder="1" applyAlignment="1" applyProtection="1">
      <alignment horizontal="right" vertical="top"/>
      <protection locked="0"/>
    </xf>
    <xf numFmtId="3" fontId="18" fillId="0" borderId="93" xfId="2" applyNumberFormat="1" applyFont="1" applyFill="1" applyBorder="1" applyAlignment="1" applyProtection="1">
      <alignment horizontal="right" vertical="top"/>
      <protection locked="0"/>
    </xf>
    <xf numFmtId="0" fontId="41" fillId="7" borderId="0" xfId="0" applyFont="1" applyFill="1" applyBorder="1" applyAlignment="1">
      <alignment horizontal="left" vertical="top" wrapText="1"/>
    </xf>
    <xf numFmtId="0" fontId="33" fillId="0" borderId="6" xfId="2" applyFont="1" applyFill="1" applyBorder="1" applyAlignment="1">
      <alignment horizontal="left" vertical="center" wrapText="1" indent="1"/>
    </xf>
    <xf numFmtId="0" fontId="18" fillId="7" borderId="13" xfId="2" applyFont="1" applyFill="1" applyBorder="1" applyAlignment="1">
      <alignment horizontal="left" vertical="top" indent="1"/>
    </xf>
    <xf numFmtId="0" fontId="18" fillId="7" borderId="62" xfId="2" applyFont="1" applyFill="1" applyBorder="1" applyAlignment="1">
      <alignment vertical="top"/>
    </xf>
    <xf numFmtId="0" fontId="34" fillId="0" borderId="61" xfId="2" applyFont="1" applyFill="1" applyBorder="1" applyAlignment="1">
      <alignment vertical="top"/>
    </xf>
    <xf numFmtId="3" fontId="18" fillId="0" borderId="61" xfId="2" applyNumberFormat="1" applyFont="1" applyFill="1" applyBorder="1" applyAlignment="1" applyProtection="1">
      <alignment horizontal="right" vertical="top"/>
      <protection locked="0"/>
    </xf>
    <xf numFmtId="3" fontId="18" fillId="0" borderId="88" xfId="2" applyNumberFormat="1" applyFont="1" applyFill="1" applyBorder="1" applyAlignment="1" applyProtection="1">
      <alignment horizontal="right" vertical="top"/>
      <protection locked="0"/>
    </xf>
    <xf numFmtId="3" fontId="33" fillId="11" borderId="49" xfId="2" applyNumberFormat="1" applyFont="1" applyFill="1" applyBorder="1" applyAlignment="1" applyProtection="1">
      <alignment horizontal="right" vertical="top"/>
      <protection locked="0"/>
    </xf>
    <xf numFmtId="3" fontId="33" fillId="11" borderId="30" xfId="2" applyNumberFormat="1" applyFont="1" applyFill="1" applyBorder="1" applyAlignment="1" applyProtection="1">
      <alignment horizontal="right" vertical="top"/>
      <protection locked="0"/>
    </xf>
    <xf numFmtId="3" fontId="33" fillId="11" borderId="42" xfId="2" applyNumberFormat="1" applyFont="1" applyFill="1" applyBorder="1" applyAlignment="1" applyProtection="1">
      <alignment horizontal="right" vertical="top"/>
      <protection locked="0"/>
    </xf>
    <xf numFmtId="0" fontId="33" fillId="0" borderId="59" xfId="2" applyFont="1" applyFill="1" applyBorder="1" applyAlignment="1">
      <alignment vertical="top" wrapText="1"/>
    </xf>
    <xf numFmtId="0" fontId="18" fillId="0" borderId="89" xfId="2" applyFont="1" applyFill="1" applyBorder="1" applyAlignment="1">
      <alignment vertical="top" wrapText="1"/>
    </xf>
    <xf numFmtId="0" fontId="33" fillId="0" borderId="67" xfId="2" applyFont="1" applyFill="1" applyBorder="1" applyAlignment="1">
      <alignment vertical="top"/>
    </xf>
    <xf numFmtId="0" fontId="18" fillId="0" borderId="86" xfId="2" applyFont="1" applyFill="1" applyBorder="1" applyAlignment="1">
      <alignment vertical="top" wrapText="1"/>
    </xf>
    <xf numFmtId="0" fontId="33" fillId="0" borderId="85" xfId="2" applyFont="1" applyFill="1" applyBorder="1" applyAlignment="1">
      <alignment vertical="top" wrapText="1"/>
    </xf>
    <xf numFmtId="3" fontId="18" fillId="11" borderId="39" xfId="2" applyNumberFormat="1" applyFont="1" applyFill="1" applyBorder="1" applyAlignment="1" applyProtection="1">
      <alignment horizontal="right" vertical="top"/>
      <protection locked="0"/>
    </xf>
    <xf numFmtId="3" fontId="33" fillId="5" borderId="38" xfId="2" applyNumberFormat="1" applyFont="1" applyFill="1" applyBorder="1" applyAlignment="1" applyProtection="1">
      <alignment horizontal="right" vertical="top"/>
      <protection locked="0"/>
    </xf>
    <xf numFmtId="3" fontId="18" fillId="11" borderId="24" xfId="2" applyNumberFormat="1" applyFont="1" applyFill="1" applyBorder="1" applyAlignment="1" applyProtection="1">
      <alignment horizontal="right" vertical="top"/>
      <protection locked="0"/>
    </xf>
    <xf numFmtId="3" fontId="18" fillId="11" borderId="49" xfId="2" applyNumberFormat="1" applyFont="1" applyFill="1" applyBorder="1" applyAlignment="1" applyProtection="1">
      <alignment horizontal="right" vertical="top"/>
      <protection locked="0"/>
    </xf>
    <xf numFmtId="0" fontId="33" fillId="0" borderId="29" xfId="2" applyFont="1" applyFill="1" applyBorder="1" applyAlignment="1">
      <alignment vertical="top" wrapText="1"/>
    </xf>
    <xf numFmtId="3" fontId="33" fillId="5" borderId="63" xfId="2" applyNumberFormat="1" applyFont="1" applyFill="1" applyBorder="1" applyAlignment="1" applyProtection="1">
      <alignment horizontal="right" vertical="top"/>
      <protection locked="0"/>
    </xf>
    <xf numFmtId="0" fontId="34" fillId="0" borderId="29" xfId="2" applyFont="1" applyFill="1" applyBorder="1" applyAlignment="1">
      <alignment horizontal="left" vertical="top" wrapText="1" indent="1"/>
    </xf>
    <xf numFmtId="3" fontId="33" fillId="0" borderId="19" xfId="2" applyNumberFormat="1" applyFont="1" applyFill="1" applyBorder="1" applyAlignment="1" applyProtection="1">
      <alignment horizontal="right" vertical="top"/>
      <protection locked="0"/>
    </xf>
    <xf numFmtId="0" fontId="34" fillId="0" borderId="30" xfId="2" applyFont="1" applyFill="1" applyBorder="1" applyAlignment="1">
      <alignment horizontal="left" vertical="top" wrapText="1" indent="1"/>
    </xf>
    <xf numFmtId="3" fontId="33" fillId="0" borderId="26" xfId="2" applyNumberFormat="1" applyFont="1" applyFill="1" applyBorder="1" applyAlignment="1" applyProtection="1">
      <alignment horizontal="right" vertical="top"/>
      <protection locked="0"/>
    </xf>
    <xf numFmtId="0" fontId="33" fillId="0" borderId="62" xfId="2" applyFont="1" applyFill="1" applyBorder="1" applyAlignment="1">
      <alignment horizontal="left" vertical="top" wrapText="1"/>
    </xf>
    <xf numFmtId="0" fontId="18" fillId="3" borderId="15" xfId="2" applyFont="1" applyFill="1" applyBorder="1" applyAlignment="1">
      <alignment horizontal="left" vertical="top" wrapText="1"/>
    </xf>
    <xf numFmtId="3" fontId="18" fillId="3" borderId="104" xfId="2" applyNumberFormat="1" applyFont="1" applyFill="1" applyBorder="1" applyAlignment="1" applyProtection="1">
      <alignment horizontal="right" vertical="top"/>
      <protection locked="0"/>
    </xf>
    <xf numFmtId="0" fontId="34" fillId="3" borderId="18" xfId="2" applyFont="1" applyFill="1" applyBorder="1" applyAlignment="1">
      <alignment horizontal="left" vertical="top"/>
    </xf>
    <xf numFmtId="0" fontId="34" fillId="0" borderId="18" xfId="2" applyFont="1" applyFill="1" applyBorder="1" applyAlignment="1">
      <alignment horizontal="left" vertical="top" wrapText="1"/>
    </xf>
    <xf numFmtId="0" fontId="34" fillId="0" borderId="18" xfId="2" applyFont="1" applyFill="1" applyBorder="1" applyAlignment="1">
      <alignment vertical="top" wrapText="1"/>
    </xf>
    <xf numFmtId="3" fontId="18" fillId="11" borderId="38" xfId="2" applyNumberFormat="1" applyFont="1" applyFill="1" applyBorder="1" applyAlignment="1" applyProtection="1">
      <alignment horizontal="right" vertical="top"/>
      <protection locked="0"/>
    </xf>
    <xf numFmtId="0" fontId="33" fillId="0" borderId="72" xfId="2" applyFont="1" applyFill="1" applyBorder="1" applyAlignment="1">
      <alignment vertical="top"/>
    </xf>
    <xf numFmtId="3" fontId="18" fillId="11" borderId="52" xfId="2" applyNumberFormat="1" applyFont="1" applyFill="1" applyBorder="1" applyAlignment="1" applyProtection="1">
      <alignment horizontal="right" vertical="top"/>
      <protection locked="0"/>
    </xf>
    <xf numFmtId="3" fontId="33" fillId="5" borderId="25" xfId="2" applyNumberFormat="1" applyFont="1" applyFill="1" applyBorder="1" applyAlignment="1" applyProtection="1">
      <alignment horizontal="right"/>
      <protection locked="0"/>
    </xf>
    <xf numFmtId="3" fontId="18" fillId="0" borderId="84" xfId="2" applyNumberFormat="1" applyFont="1" applyFill="1" applyBorder="1" applyAlignment="1" applyProtection="1">
      <alignment horizontal="right" vertical="top"/>
      <protection locked="0"/>
    </xf>
    <xf numFmtId="3" fontId="33" fillId="11" borderId="31" xfId="2" applyNumberFormat="1" applyFont="1" applyFill="1" applyBorder="1" applyAlignment="1" applyProtection="1">
      <alignment horizontal="right" vertical="top"/>
      <protection locked="0"/>
    </xf>
    <xf numFmtId="3" fontId="33" fillId="11" borderId="54" xfId="2" applyNumberFormat="1" applyFont="1" applyFill="1" applyBorder="1" applyAlignment="1" applyProtection="1">
      <alignment horizontal="right" vertical="top"/>
      <protection locked="0"/>
    </xf>
    <xf numFmtId="3" fontId="20" fillId="3" borderId="0" xfId="2" applyNumberFormat="1" applyFont="1" applyFill="1" applyAlignment="1">
      <alignment vertical="top"/>
    </xf>
    <xf numFmtId="3" fontId="20" fillId="3" borderId="0" xfId="2" applyNumberFormat="1" applyFont="1" applyFill="1" applyAlignment="1">
      <alignment vertical="top" wrapText="1"/>
    </xf>
    <xf numFmtId="0" fontId="48" fillId="2" borderId="0" xfId="2" applyFont="1" applyFill="1" applyBorder="1" applyAlignment="1">
      <alignment vertical="top"/>
    </xf>
    <xf numFmtId="0" fontId="29" fillId="4" borderId="0" xfId="2" applyFont="1" applyFill="1" applyBorder="1" applyAlignment="1">
      <alignment horizontal="center" vertical="top" wrapText="1"/>
    </xf>
    <xf numFmtId="0" fontId="53" fillId="7" borderId="0" xfId="2" applyFont="1" applyFill="1" applyBorder="1" applyAlignment="1">
      <alignment horizontal="center" vertical="top" wrapText="1"/>
    </xf>
    <xf numFmtId="0" fontId="54" fillId="0" borderId="0" xfId="2" applyFont="1" applyFill="1" applyBorder="1" applyAlignment="1">
      <alignment horizontal="center" vertical="top" wrapText="1"/>
    </xf>
    <xf numFmtId="0" fontId="20" fillId="3" borderId="3" xfId="2" applyFont="1" applyFill="1" applyBorder="1" applyAlignment="1">
      <alignment vertical="top"/>
    </xf>
    <xf numFmtId="0" fontId="20" fillId="3" borderId="0" xfId="2" applyFont="1" applyFill="1" applyBorder="1" applyAlignment="1">
      <alignment vertical="top"/>
    </xf>
    <xf numFmtId="0" fontId="19" fillId="3" borderId="0" xfId="2" applyFont="1" applyFill="1" applyBorder="1" applyAlignment="1">
      <alignment horizontal="center" vertical="top"/>
    </xf>
    <xf numFmtId="0" fontId="19" fillId="3" borderId="3" xfId="2" applyFont="1" applyFill="1" applyBorder="1" applyAlignment="1">
      <alignment horizontal="center" vertical="top"/>
    </xf>
    <xf numFmtId="0" fontId="19" fillId="3" borderId="0" xfId="2" applyFont="1" applyFill="1" applyBorder="1" applyAlignment="1">
      <alignment horizontal="center" vertical="top" wrapText="1"/>
    </xf>
    <xf numFmtId="0" fontId="18" fillId="2" borderId="0" xfId="2" applyFill="1" applyBorder="1" applyAlignment="1">
      <alignment vertical="top" wrapText="1"/>
    </xf>
    <xf numFmtId="0" fontId="18" fillId="0" borderId="0" xfId="2" applyBorder="1" applyAlignment="1" applyProtection="1">
      <alignment vertical="top" wrapText="1"/>
      <protection locked="0"/>
    </xf>
    <xf numFmtId="0" fontId="28" fillId="2" borderId="2" xfId="2" applyFont="1" applyFill="1" applyBorder="1" applyAlignment="1" applyProtection="1">
      <alignment vertical="top"/>
    </xf>
    <xf numFmtId="0" fontId="28" fillId="2" borderId="0" xfId="2" applyFont="1" applyFill="1" applyBorder="1" applyAlignment="1" applyProtection="1">
      <alignment horizontal="left" vertical="top"/>
      <protection locked="0"/>
    </xf>
    <xf numFmtId="0" fontId="28" fillId="2" borderId="1" xfId="2" applyFont="1" applyFill="1" applyBorder="1" applyAlignment="1" applyProtection="1">
      <alignment horizontal="left" vertical="top"/>
      <protection locked="0"/>
    </xf>
    <xf numFmtId="0" fontId="28" fillId="2" borderId="0" xfId="2" applyFont="1" applyFill="1" applyBorder="1" applyAlignment="1" applyProtection="1">
      <alignment horizontal="left" vertical="top" wrapText="1"/>
      <protection locked="0"/>
    </xf>
    <xf numFmtId="0" fontId="20" fillId="2" borderId="2" xfId="2" applyFont="1" applyFill="1" applyBorder="1" applyAlignment="1" applyProtection="1">
      <alignment horizontal="left" vertical="top"/>
    </xf>
    <xf numFmtId="0" fontId="18" fillId="2" borderId="0" xfId="2" applyFill="1" applyBorder="1" applyAlignment="1">
      <alignment horizontal="left" vertical="top"/>
    </xf>
    <xf numFmtId="0" fontId="18" fillId="2" borderId="1" xfId="2" applyFill="1" applyBorder="1" applyAlignment="1">
      <alignment horizontal="left" vertical="top"/>
    </xf>
    <xf numFmtId="0" fontId="18" fillId="2" borderId="0" xfId="2" applyFill="1" applyBorder="1" applyAlignment="1">
      <alignment horizontal="left" vertical="top" wrapText="1"/>
    </xf>
    <xf numFmtId="0" fontId="33" fillId="2" borderId="0" xfId="2" applyFont="1" applyFill="1" applyBorder="1" applyAlignment="1" applyProtection="1">
      <alignment horizontal="left" vertical="top" wrapText="1"/>
      <protection locked="0"/>
    </xf>
    <xf numFmtId="0" fontId="29" fillId="0" borderId="0" xfId="2" applyFont="1" applyFill="1" applyBorder="1" applyAlignment="1" applyProtection="1">
      <alignment horizontal="center" vertical="top" wrapText="1"/>
      <protection locked="0"/>
    </xf>
    <xf numFmtId="0" fontId="29" fillId="0" borderId="0" xfId="2" applyFont="1" applyFill="1" applyBorder="1" applyAlignment="1">
      <alignment horizontal="center" vertical="top"/>
    </xf>
    <xf numFmtId="0" fontId="29" fillId="0" borderId="0" xfId="2" applyFont="1" applyFill="1" applyBorder="1" applyAlignment="1">
      <alignment horizontal="center" vertical="top" wrapText="1"/>
    </xf>
    <xf numFmtId="0" fontId="30" fillId="0" borderId="0" xfId="2" applyFont="1" applyFill="1" applyBorder="1" applyAlignment="1">
      <alignment horizontal="left"/>
    </xf>
    <xf numFmtId="0" fontId="18" fillId="0" borderId="0" xfId="2" applyBorder="1" applyAlignment="1">
      <alignment horizontal="left" vertical="top" wrapText="1"/>
    </xf>
    <xf numFmtId="0" fontId="18" fillId="0" borderId="0" xfId="2" applyFont="1" applyBorder="1" applyAlignment="1">
      <alignment wrapText="1"/>
    </xf>
    <xf numFmtId="0" fontId="18" fillId="2" borderId="0" xfId="2" applyFont="1" applyFill="1" applyAlignment="1">
      <alignment vertical="top" wrapText="1"/>
    </xf>
    <xf numFmtId="0" fontId="18" fillId="2" borderId="0" xfId="2" applyFill="1" applyAlignment="1">
      <alignment vertical="top" wrapText="1"/>
    </xf>
    <xf numFmtId="0" fontId="18" fillId="7" borderId="0" xfId="2" applyFill="1" applyBorder="1" applyAlignment="1">
      <alignment vertical="top" wrapText="1"/>
    </xf>
    <xf numFmtId="0" fontId="30" fillId="7" borderId="0" xfId="2" applyFont="1" applyFill="1" applyBorder="1" applyAlignment="1">
      <alignment horizontal="left" wrapText="1"/>
    </xf>
    <xf numFmtId="0" fontId="33" fillId="7" borderId="0" xfId="2" applyFont="1" applyFill="1" applyBorder="1" applyAlignment="1">
      <alignment horizontal="center" vertical="top" wrapText="1"/>
    </xf>
    <xf numFmtId="0" fontId="29" fillId="0" borderId="0" xfId="2" applyFont="1" applyFill="1" applyBorder="1" applyAlignment="1">
      <alignment horizontal="left" vertical="top" wrapText="1"/>
    </xf>
    <xf numFmtId="0" fontId="30" fillId="0" borderId="0" xfId="2" applyFont="1" applyFill="1" applyBorder="1" applyAlignment="1">
      <alignment horizontal="center" vertical="top" wrapText="1"/>
    </xf>
    <xf numFmtId="3" fontId="29" fillId="0" borderId="0" xfId="2" applyNumberFormat="1" applyFont="1" applyFill="1" applyBorder="1" applyAlignment="1">
      <alignment horizontal="center" vertical="top"/>
    </xf>
    <xf numFmtId="0" fontId="32" fillId="7" borderId="0" xfId="2" applyFont="1" applyFill="1" applyBorder="1" applyAlignment="1">
      <alignment horizontal="right" vertical="top" wrapText="1"/>
    </xf>
    <xf numFmtId="3" fontId="18" fillId="2" borderId="0" xfId="2" applyNumberFormat="1" applyFill="1" applyAlignment="1">
      <alignment horizontal="center" vertical="top" wrapText="1"/>
    </xf>
    <xf numFmtId="3" fontId="30" fillId="7" borderId="0" xfId="2" applyNumberFormat="1" applyFont="1" applyFill="1" applyBorder="1" applyAlignment="1">
      <alignment horizontal="left" vertical="top" wrapText="1"/>
    </xf>
    <xf numFmtId="3" fontId="29" fillId="7" borderId="6" xfId="2" applyNumberFormat="1" applyFont="1" applyFill="1" applyBorder="1" applyAlignment="1" applyProtection="1">
      <alignment horizontal="center" vertical="top"/>
      <protection locked="0"/>
    </xf>
    <xf numFmtId="0" fontId="70" fillId="2" borderId="0" xfId="2" applyFont="1" applyFill="1" applyAlignment="1">
      <alignment horizontal="left" vertical="top"/>
    </xf>
    <xf numFmtId="3" fontId="34" fillId="6" borderId="32" xfId="2" applyNumberFormat="1" applyFont="1" applyFill="1" applyBorder="1" applyAlignment="1" applyProtection="1">
      <alignment horizontal="right" vertical="top"/>
      <protection locked="0"/>
    </xf>
    <xf numFmtId="3" fontId="34" fillId="6" borderId="33" xfId="2" applyNumberFormat="1" applyFont="1" applyFill="1" applyBorder="1" applyAlignment="1" applyProtection="1">
      <alignment horizontal="right" vertical="top"/>
      <protection locked="0"/>
    </xf>
    <xf numFmtId="3" fontId="32" fillId="0" borderId="34" xfId="2" applyNumberFormat="1" applyFont="1" applyFill="1" applyBorder="1" applyAlignment="1" applyProtection="1">
      <alignment horizontal="right" vertical="top"/>
      <protection locked="0"/>
    </xf>
    <xf numFmtId="3" fontId="18" fillId="6" borderId="32" xfId="2" applyNumberFormat="1" applyFont="1" applyFill="1" applyBorder="1" applyAlignment="1" applyProtection="1">
      <alignment horizontal="right" vertical="top"/>
      <protection locked="0"/>
    </xf>
    <xf numFmtId="3" fontId="18" fillId="6" borderId="33" xfId="2" applyNumberFormat="1" applyFont="1" applyFill="1" applyBorder="1" applyAlignment="1" applyProtection="1">
      <alignment horizontal="right" vertical="top"/>
      <protection locked="0"/>
    </xf>
    <xf numFmtId="0" fontId="71" fillId="2" borderId="0" xfId="2" applyFont="1" applyFill="1" applyAlignment="1">
      <alignment vertical="center"/>
    </xf>
    <xf numFmtId="0" fontId="71" fillId="2" borderId="0" xfId="2" applyFont="1" applyFill="1" applyAlignment="1">
      <alignment horizontal="left" vertical="top"/>
    </xf>
    <xf numFmtId="0" fontId="18" fillId="17" borderId="0" xfId="2" applyFill="1" applyAlignment="1">
      <alignment horizontal="left" vertical="center"/>
    </xf>
    <xf numFmtId="0" fontId="33" fillId="0" borderId="0" xfId="2" applyFont="1" applyFill="1" applyBorder="1" applyAlignment="1">
      <alignment vertical="top"/>
    </xf>
    <xf numFmtId="0" fontId="18" fillId="0" borderId="0" xfId="2" applyBorder="1" applyAlignment="1">
      <alignment vertical="top"/>
    </xf>
    <xf numFmtId="0" fontId="33" fillId="2" borderId="0" xfId="2" applyFont="1" applyFill="1" applyAlignment="1">
      <alignment horizontal="left" vertical="center"/>
    </xf>
    <xf numFmtId="3" fontId="33" fillId="11" borderId="67" xfId="2" applyNumberFormat="1" applyFont="1" applyFill="1" applyBorder="1" applyAlignment="1" applyProtection="1">
      <alignment horizontal="right" vertical="top"/>
      <protection locked="0"/>
    </xf>
    <xf numFmtId="3" fontId="33" fillId="11" borderId="39" xfId="2" applyNumberFormat="1" applyFont="1" applyFill="1" applyBorder="1" applyAlignment="1" applyProtection="1">
      <alignment horizontal="right" vertical="top"/>
      <protection locked="0"/>
    </xf>
    <xf numFmtId="3" fontId="59" fillId="0" borderId="26" xfId="2" applyNumberFormat="1" applyFont="1" applyFill="1" applyBorder="1" applyAlignment="1" applyProtection="1">
      <alignment horizontal="right" vertical="top"/>
      <protection locked="0"/>
    </xf>
    <xf numFmtId="3" fontId="59" fillId="0" borderId="27" xfId="2" applyNumberFormat="1" applyFont="1" applyFill="1" applyBorder="1" applyAlignment="1" applyProtection="1">
      <alignment horizontal="right" vertical="top"/>
      <protection locked="0"/>
    </xf>
    <xf numFmtId="0" fontId="0" fillId="0" borderId="0" xfId="0" applyAlignment="1">
      <alignment vertical="top"/>
    </xf>
    <xf numFmtId="0" fontId="18" fillId="7" borderId="0" xfId="2" applyFont="1" applyFill="1" applyBorder="1" applyAlignment="1">
      <alignment vertical="top" wrapText="1"/>
    </xf>
    <xf numFmtId="0" fontId="34" fillId="0" borderId="57" xfId="2" applyFont="1" applyFill="1" applyBorder="1" applyAlignment="1">
      <alignment horizontal="left" vertical="top" indent="1"/>
    </xf>
    <xf numFmtId="0" fontId="33" fillId="0" borderId="72" xfId="2" applyFont="1" applyFill="1" applyBorder="1" applyAlignment="1">
      <alignment vertical="top" wrapText="1"/>
    </xf>
    <xf numFmtId="0" fontId="33" fillId="0" borderId="6" xfId="2" applyFont="1" applyFill="1" applyBorder="1" applyAlignment="1">
      <alignment vertical="top" wrapText="1"/>
    </xf>
    <xf numFmtId="3" fontId="33" fillId="7" borderId="27" xfId="2" applyNumberFormat="1" applyFont="1" applyFill="1" applyBorder="1" applyAlignment="1" applyProtection="1">
      <alignment horizontal="right" vertical="top"/>
      <protection locked="0"/>
    </xf>
    <xf numFmtId="0" fontId="18" fillId="3" borderId="10" xfId="2" applyFont="1" applyFill="1" applyBorder="1" applyAlignment="1">
      <alignment horizontal="left" vertical="top" wrapText="1" indent="1"/>
    </xf>
    <xf numFmtId="0" fontId="18" fillId="7" borderId="0" xfId="2" applyFont="1" applyFill="1" applyBorder="1" applyAlignment="1">
      <alignment vertical="top" wrapText="1"/>
    </xf>
    <xf numFmtId="0" fontId="33" fillId="7" borderId="0" xfId="2" applyFont="1" applyFill="1" applyBorder="1" applyAlignment="1">
      <alignment vertical="top"/>
    </xf>
    <xf numFmtId="0" fontId="33" fillId="7" borderId="37" xfId="2" applyFont="1" applyFill="1" applyBorder="1" applyAlignment="1">
      <alignment vertical="top" wrapText="1"/>
    </xf>
    <xf numFmtId="0" fontId="18" fillId="0" borderId="0" xfId="2" applyFont="1" applyFill="1" applyBorder="1" applyAlignment="1">
      <alignment vertical="top" wrapText="1"/>
    </xf>
    <xf numFmtId="0" fontId="18" fillId="7" borderId="29" xfId="2" applyFont="1" applyFill="1" applyBorder="1" applyAlignment="1">
      <alignment horizontal="left" vertical="top" indent="1"/>
    </xf>
    <xf numFmtId="3" fontId="18" fillId="3" borderId="84" xfId="2" applyNumberFormat="1" applyFont="1" applyFill="1" applyBorder="1" applyAlignment="1" applyProtection="1">
      <alignment horizontal="right" vertical="top"/>
      <protection locked="0"/>
    </xf>
    <xf numFmtId="3" fontId="18" fillId="3" borderId="93" xfId="2" applyNumberFormat="1" applyFont="1" applyFill="1" applyBorder="1" applyAlignment="1" applyProtection="1">
      <alignment horizontal="right" vertical="top"/>
      <protection locked="0"/>
    </xf>
    <xf numFmtId="3" fontId="18" fillId="11" borderId="105" xfId="2" applyNumberFormat="1" applyFont="1" applyFill="1" applyBorder="1" applyAlignment="1" applyProtection="1">
      <alignment horizontal="right" vertical="top"/>
      <protection locked="0"/>
    </xf>
    <xf numFmtId="0" fontId="73" fillId="0" borderId="68" xfId="0" applyFont="1" applyBorder="1"/>
    <xf numFmtId="0" fontId="73" fillId="0" borderId="30" xfId="0" applyFont="1" applyBorder="1"/>
    <xf numFmtId="3" fontId="18" fillId="10" borderId="84" xfId="2" applyNumberFormat="1" applyFont="1" applyFill="1" applyBorder="1" applyAlignment="1" applyProtection="1">
      <alignment horizontal="right" vertical="top"/>
      <protection locked="0"/>
    </xf>
    <xf numFmtId="3" fontId="18" fillId="10" borderId="93" xfId="2" applyNumberFormat="1" applyFont="1" applyFill="1" applyBorder="1" applyAlignment="1" applyProtection="1">
      <alignment horizontal="right" vertical="top"/>
      <protection locked="0"/>
    </xf>
    <xf numFmtId="3" fontId="18" fillId="10" borderId="19" xfId="2" applyNumberFormat="1" applyFont="1" applyFill="1" applyBorder="1" applyAlignment="1" applyProtection="1">
      <alignment horizontal="right" vertical="top"/>
      <protection locked="0"/>
    </xf>
    <xf numFmtId="3" fontId="18" fillId="10" borderId="20" xfId="2" applyNumberFormat="1" applyFont="1" applyFill="1" applyBorder="1" applyAlignment="1" applyProtection="1">
      <alignment horizontal="right" vertical="top"/>
      <protection locked="0"/>
    </xf>
    <xf numFmtId="3" fontId="18" fillId="10" borderId="51" xfId="2" applyNumberFormat="1" applyFont="1" applyFill="1" applyBorder="1" applyAlignment="1" applyProtection="1">
      <alignment horizontal="right" vertical="top"/>
      <protection locked="0"/>
    </xf>
    <xf numFmtId="3" fontId="18" fillId="10" borderId="52" xfId="2" applyNumberFormat="1" applyFont="1" applyFill="1" applyBorder="1" applyAlignment="1" applyProtection="1">
      <alignment horizontal="right" vertical="top"/>
      <protection locked="0"/>
    </xf>
    <xf numFmtId="3" fontId="18" fillId="0" borderId="105" xfId="2" applyNumberFormat="1" applyFont="1" applyFill="1" applyBorder="1" applyAlignment="1" applyProtection="1">
      <alignment horizontal="right" vertical="top"/>
      <protection locked="0"/>
    </xf>
    <xf numFmtId="3" fontId="33" fillId="0" borderId="31" xfId="2" applyNumberFormat="1" applyFont="1" applyFill="1" applyBorder="1" applyAlignment="1" applyProtection="1">
      <alignment horizontal="right" vertical="top"/>
      <protection locked="0"/>
    </xf>
    <xf numFmtId="3" fontId="18" fillId="0" borderId="52" xfId="2" applyNumberFormat="1" applyFont="1" applyFill="1" applyBorder="1" applyAlignment="1" applyProtection="1">
      <alignment horizontal="right" vertical="top"/>
      <protection locked="0"/>
    </xf>
    <xf numFmtId="3" fontId="33" fillId="0" borderId="34" xfId="2" applyNumberFormat="1" applyFont="1" applyFill="1" applyBorder="1" applyAlignment="1" applyProtection="1">
      <alignment horizontal="right" vertical="top"/>
      <protection locked="0"/>
    </xf>
    <xf numFmtId="3" fontId="33" fillId="6" borderId="19" xfId="2" applyNumberFormat="1" applyFont="1" applyFill="1" applyBorder="1" applyAlignment="1" applyProtection="1">
      <alignment horizontal="right" vertical="top"/>
      <protection locked="0"/>
    </xf>
    <xf numFmtId="3" fontId="33" fillId="6" borderId="20" xfId="2" applyNumberFormat="1" applyFont="1" applyFill="1" applyBorder="1" applyAlignment="1" applyProtection="1">
      <alignment horizontal="right" vertical="top"/>
      <protection locked="0"/>
    </xf>
    <xf numFmtId="3" fontId="59" fillId="6" borderId="22" xfId="2" applyNumberFormat="1" applyFont="1" applyFill="1" applyBorder="1" applyAlignment="1" applyProtection="1">
      <alignment horizontal="right" vertical="top"/>
      <protection locked="0"/>
    </xf>
    <xf numFmtId="3" fontId="59" fillId="6" borderId="33" xfId="2" applyNumberFormat="1" applyFont="1" applyFill="1" applyBorder="1" applyAlignment="1" applyProtection="1">
      <alignment horizontal="right" vertical="top"/>
      <protection locked="0"/>
    </xf>
    <xf numFmtId="0" fontId="57" fillId="16" borderId="0" xfId="0" applyFont="1" applyFill="1"/>
    <xf numFmtId="0" fontId="33" fillId="6" borderId="0" xfId="2" applyFont="1" applyFill="1" applyAlignment="1">
      <alignment horizontal="center" vertical="top"/>
    </xf>
    <xf numFmtId="0" fontId="33" fillId="6" borderId="0" xfId="2" applyFont="1" applyFill="1" applyAlignment="1">
      <alignment vertical="top"/>
    </xf>
    <xf numFmtId="0" fontId="18" fillId="6" borderId="0" xfId="2" applyFill="1" applyAlignment="1">
      <alignment horizontal="left" vertical="top"/>
    </xf>
    <xf numFmtId="0" fontId="57" fillId="6" borderId="0" xfId="2" applyFont="1" applyFill="1" applyAlignment="1">
      <alignment horizontal="left" vertical="top"/>
    </xf>
    <xf numFmtId="0" fontId="57" fillId="6" borderId="0" xfId="2" applyFont="1" applyFill="1" applyAlignment="1">
      <alignment horizontal="center" vertical="top"/>
    </xf>
    <xf numFmtId="0" fontId="57" fillId="6" borderId="0" xfId="2" applyFont="1" applyFill="1" applyAlignment="1">
      <alignment vertical="top"/>
    </xf>
    <xf numFmtId="0" fontId="18" fillId="6" borderId="0" xfId="2" applyFont="1" applyFill="1" applyAlignment="1">
      <alignment vertical="top"/>
    </xf>
    <xf numFmtId="0" fontId="0" fillId="6" borderId="0" xfId="0" applyFill="1" applyBorder="1" applyAlignment="1">
      <alignment horizontal="left" vertical="top" wrapText="1"/>
    </xf>
    <xf numFmtId="0" fontId="71" fillId="6" borderId="0" xfId="2" applyFont="1" applyFill="1" applyAlignment="1">
      <alignment horizontal="left" vertical="top"/>
    </xf>
    <xf numFmtId="0" fontId="64" fillId="6" borderId="0" xfId="2" applyFont="1" applyFill="1" applyAlignment="1">
      <alignment vertical="top"/>
    </xf>
    <xf numFmtId="0" fontId="57" fillId="6" borderId="0" xfId="2" applyFont="1" applyFill="1" applyAlignment="1">
      <alignment horizontal="left" vertical="top" wrapText="1"/>
    </xf>
    <xf numFmtId="0" fontId="50" fillId="6" borderId="0" xfId="0" applyFont="1" applyFill="1" applyAlignment="1">
      <alignment vertical="center"/>
    </xf>
    <xf numFmtId="0" fontId="18" fillId="6" borderId="0" xfId="2" applyFont="1" applyFill="1" applyAlignment="1">
      <alignment horizontal="left" vertical="top"/>
    </xf>
    <xf numFmtId="0" fontId="18" fillId="6" borderId="0" xfId="2" applyFill="1" applyAlignment="1">
      <alignment horizontal="left" vertical="top" indent="2"/>
    </xf>
    <xf numFmtId="0" fontId="18" fillId="6" borderId="0" xfId="2" applyFill="1"/>
    <xf numFmtId="0" fontId="18" fillId="6" borderId="0" xfId="2" applyFont="1" applyFill="1"/>
    <xf numFmtId="0" fontId="57" fillId="6" borderId="0" xfId="2" applyFont="1" applyFill="1"/>
    <xf numFmtId="0" fontId="18" fillId="6" borderId="0" xfId="2" applyFill="1" applyAlignment="1">
      <alignment horizontal="left"/>
    </xf>
    <xf numFmtId="0" fontId="57" fillId="6" borderId="0" xfId="2" applyFont="1" applyFill="1" applyAlignment="1">
      <alignment horizontal="left"/>
    </xf>
    <xf numFmtId="0" fontId="73" fillId="6" borderId="0" xfId="0" applyFont="1" applyFill="1"/>
    <xf numFmtId="0" fontId="0" fillId="6" borderId="0" xfId="0" applyFill="1" applyAlignment="1">
      <alignment vertical="top"/>
    </xf>
    <xf numFmtId="0" fontId="0" fillId="6" borderId="0" xfId="0" applyFill="1" applyAlignment="1"/>
    <xf numFmtId="0" fontId="75" fillId="0" borderId="0" xfId="0" applyFont="1" applyAlignment="1">
      <alignment vertical="center"/>
    </xf>
    <xf numFmtId="0" fontId="56" fillId="6" borderId="0" xfId="2" applyFont="1" applyFill="1" applyAlignment="1">
      <alignment horizontal="left" vertical="center"/>
    </xf>
    <xf numFmtId="0" fontId="18" fillId="0" borderId="0" xfId="2" applyAlignment="1">
      <alignment vertical="top"/>
    </xf>
    <xf numFmtId="0" fontId="57" fillId="6" borderId="0" xfId="2" applyFont="1" applyFill="1" applyAlignment="1">
      <alignment horizontal="left" vertical="center"/>
    </xf>
    <xf numFmtId="0" fontId="58" fillId="6" borderId="0" xfId="0" applyFont="1" applyFill="1" applyAlignment="1">
      <alignment horizontal="left" vertical="center" wrapText="1"/>
    </xf>
    <xf numFmtId="3" fontId="33" fillId="5" borderId="63" xfId="2" quotePrefix="1" applyNumberFormat="1" applyFont="1" applyFill="1" applyBorder="1" applyAlignment="1" applyProtection="1">
      <alignment horizontal="right" vertical="top"/>
      <protection locked="0"/>
    </xf>
    <xf numFmtId="0" fontId="29" fillId="7" borderId="0" xfId="0" applyFont="1" applyFill="1" applyBorder="1" applyAlignment="1">
      <alignment horizontal="left"/>
    </xf>
    <xf numFmtId="0" fontId="29" fillId="7" borderId="0" xfId="0" applyFont="1" applyFill="1" applyBorder="1" applyAlignment="1">
      <alignment horizontal="left" wrapText="1"/>
    </xf>
    <xf numFmtId="0" fontId="29" fillId="7" borderId="0" xfId="0" applyFont="1" applyFill="1" applyBorder="1" applyAlignment="1">
      <alignment horizontal="left" vertical="center" wrapText="1"/>
    </xf>
    <xf numFmtId="0" fontId="20" fillId="3" borderId="0" xfId="0" applyFont="1" applyFill="1" applyBorder="1" applyAlignment="1">
      <alignment horizontal="left"/>
    </xf>
    <xf numFmtId="0" fontId="25" fillId="0" borderId="0" xfId="0" applyFont="1" applyFill="1" applyBorder="1" applyAlignment="1">
      <alignment horizontal="center"/>
    </xf>
    <xf numFmtId="0" fontId="61" fillId="7" borderId="0" xfId="0" applyFont="1" applyFill="1" applyBorder="1" applyAlignment="1">
      <alignment horizontal="left" wrapText="1"/>
    </xf>
    <xf numFmtId="0" fontId="37" fillId="7" borderId="0" xfId="0" applyFont="1" applyFill="1" applyBorder="1" applyAlignment="1">
      <alignment horizontal="left" vertical="top" wrapText="1"/>
    </xf>
    <xf numFmtId="0" fontId="18" fillId="7" borderId="0" xfId="0" applyFont="1" applyFill="1" applyAlignment="1">
      <alignment vertical="top" wrapText="1"/>
    </xf>
    <xf numFmtId="0" fontId="25" fillId="7" borderId="0" xfId="0" applyFont="1" applyFill="1" applyBorder="1" applyAlignment="1">
      <alignment horizontal="center" wrapText="1"/>
    </xf>
    <xf numFmtId="0" fontId="0" fillId="7" borderId="0" xfId="0" applyFill="1" applyAlignment="1">
      <alignment horizontal="center" wrapText="1"/>
    </xf>
    <xf numFmtId="0" fontId="41" fillId="2" borderId="0" xfId="0" applyFont="1" applyFill="1" applyAlignment="1">
      <alignment wrapText="1"/>
    </xf>
    <xf numFmtId="0" fontId="41" fillId="0" borderId="0" xfId="0" applyFont="1" applyAlignment="1">
      <alignment wrapText="1"/>
    </xf>
    <xf numFmtId="0" fontId="18" fillId="7" borderId="0" xfId="0" applyFont="1" applyFill="1" applyBorder="1" applyAlignment="1"/>
    <xf numFmtId="0" fontId="52" fillId="0" borderId="0" xfId="0" applyFont="1" applyFill="1" applyBorder="1" applyAlignment="1">
      <alignment horizontal="center"/>
    </xf>
    <xf numFmtId="0" fontId="51"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24" fillId="0" borderId="2" xfId="0" applyFont="1" applyFill="1" applyBorder="1" applyAlignment="1">
      <alignment horizontal="left" wrapText="1"/>
    </xf>
    <xf numFmtId="0" fontId="24" fillId="0" borderId="0" xfId="0" applyFont="1" applyFill="1" applyBorder="1" applyAlignment="1">
      <alignment horizontal="left" wrapText="1"/>
    </xf>
    <xf numFmtId="0" fontId="18" fillId="0" borderId="0" xfId="0" applyFont="1" applyFill="1" applyBorder="1" applyAlignment="1">
      <alignment horizontal="left" wrapText="1"/>
    </xf>
    <xf numFmtId="0" fontId="27" fillId="0" borderId="2" xfId="0" applyFont="1" applyFill="1" applyBorder="1" applyAlignment="1">
      <alignment horizontal="left" wrapText="1"/>
    </xf>
    <xf numFmtId="0" fontId="34" fillId="0" borderId="0" xfId="0" applyFont="1" applyFill="1" applyBorder="1" applyAlignment="1">
      <alignment horizontal="left" wrapText="1"/>
    </xf>
    <xf numFmtId="0" fontId="24" fillId="0" borderId="2" xfId="0" applyFont="1" applyFill="1" applyBorder="1" applyAlignment="1">
      <alignment horizontal="left"/>
    </xf>
    <xf numFmtId="0" fontId="24" fillId="0" borderId="0" xfId="0" applyFont="1" applyFill="1" applyBorder="1" applyAlignment="1">
      <alignment horizontal="left"/>
    </xf>
    <xf numFmtId="0" fontId="28" fillId="2" borderId="2" xfId="2" applyFont="1" applyFill="1" applyBorder="1" applyAlignment="1" applyProtection="1">
      <alignment vertical="top"/>
    </xf>
    <xf numFmtId="0" fontId="18" fillId="2" borderId="0" xfId="2" applyFill="1" applyBorder="1" applyAlignment="1">
      <alignment vertical="top"/>
    </xf>
    <xf numFmtId="0" fontId="18" fillId="2" borderId="1" xfId="2" applyFill="1" applyBorder="1" applyAlignment="1">
      <alignment vertical="top"/>
    </xf>
    <xf numFmtId="0" fontId="29" fillId="4" borderId="98" xfId="2" applyFont="1" applyFill="1" applyBorder="1" applyAlignment="1">
      <alignment horizontal="center" vertical="top"/>
    </xf>
    <xf numFmtId="0" fontId="29" fillId="4" borderId="91" xfId="2" applyFont="1" applyFill="1" applyBorder="1" applyAlignment="1">
      <alignment horizontal="center" vertical="top"/>
    </xf>
    <xf numFmtId="0" fontId="29" fillId="4" borderId="99" xfId="2" applyFont="1" applyFill="1" applyBorder="1" applyAlignment="1">
      <alignment horizontal="center" vertical="top"/>
    </xf>
    <xf numFmtId="0" fontId="53" fillId="7" borderId="8" xfId="2" applyFont="1" applyFill="1" applyBorder="1" applyAlignment="1">
      <alignment horizontal="center" vertical="top"/>
    </xf>
    <xf numFmtId="0" fontId="54" fillId="0" borderId="0" xfId="2" applyFont="1" applyFill="1" applyBorder="1" applyAlignment="1">
      <alignment horizontal="center" vertical="top"/>
    </xf>
    <xf numFmtId="0" fontId="28" fillId="2" borderId="17" xfId="2" applyFont="1" applyFill="1" applyBorder="1" applyAlignment="1" applyProtection="1">
      <alignment vertical="top"/>
    </xf>
    <xf numFmtId="0" fontId="18" fillId="2" borderId="66" xfId="2" applyFill="1" applyBorder="1" applyAlignment="1">
      <alignment vertical="top"/>
    </xf>
    <xf numFmtId="0" fontId="18" fillId="2" borderId="55" xfId="2" applyFill="1" applyBorder="1" applyAlignment="1">
      <alignment vertical="top"/>
    </xf>
    <xf numFmtId="0" fontId="28" fillId="3" borderId="67" xfId="2" applyFont="1" applyFill="1" applyBorder="1" applyAlignment="1" applyProtection="1">
      <alignment vertical="top"/>
      <protection locked="0"/>
    </xf>
    <xf numFmtId="0" fontId="18" fillId="0" borderId="86" xfId="2" applyBorder="1" applyAlignment="1" applyProtection="1">
      <alignment vertical="top"/>
      <protection locked="0"/>
    </xf>
    <xf numFmtId="0" fontId="18" fillId="0" borderId="56" xfId="2" applyBorder="1" applyAlignment="1" applyProtection="1">
      <alignment vertical="top"/>
      <protection locked="0"/>
    </xf>
    <xf numFmtId="0" fontId="65" fillId="0" borderId="0" xfId="2" applyFont="1" applyFill="1" applyBorder="1" applyAlignment="1">
      <alignment horizontal="left" vertical="top" wrapText="1"/>
    </xf>
    <xf numFmtId="0" fontId="18" fillId="0" borderId="0" xfId="2" applyFont="1" applyFill="1" applyAlignment="1">
      <alignment horizontal="left" vertical="top" wrapText="1"/>
    </xf>
    <xf numFmtId="0" fontId="28" fillId="3" borderId="67" xfId="2" applyFont="1" applyFill="1" applyBorder="1" applyAlignment="1" applyProtection="1">
      <alignment horizontal="left" vertical="top"/>
      <protection locked="0"/>
    </xf>
    <xf numFmtId="0" fontId="20" fillId="3" borderId="67" xfId="2" applyFont="1" applyFill="1" applyBorder="1" applyAlignment="1" applyProtection="1">
      <alignment horizontal="left" vertical="top"/>
      <protection locked="0"/>
    </xf>
    <xf numFmtId="0" fontId="33" fillId="2" borderId="0" xfId="2" applyFont="1" applyFill="1" applyBorder="1" applyAlignment="1" applyProtection="1">
      <alignment horizontal="left" vertical="top"/>
      <protection locked="0"/>
    </xf>
    <xf numFmtId="0" fontId="33" fillId="2" borderId="1" xfId="2" applyFont="1" applyFill="1" applyBorder="1" applyAlignment="1" applyProtection="1">
      <alignment horizontal="left" vertical="top"/>
      <protection locked="0"/>
    </xf>
    <xf numFmtId="0" fontId="29" fillId="0" borderId="4" xfId="2" applyFont="1" applyFill="1" applyBorder="1" applyAlignment="1" applyProtection="1">
      <alignment horizontal="center" vertical="top"/>
      <protection locked="0"/>
    </xf>
    <xf numFmtId="0" fontId="29" fillId="0" borderId="3" xfId="2" applyFont="1" applyFill="1" applyBorder="1" applyAlignment="1" applyProtection="1">
      <alignment horizontal="center" vertical="top"/>
      <protection locked="0"/>
    </xf>
    <xf numFmtId="0" fontId="29" fillId="0" borderId="5" xfId="2" applyFont="1" applyFill="1" applyBorder="1" applyAlignment="1" applyProtection="1">
      <alignment horizontal="center" vertical="top"/>
      <protection locked="0"/>
    </xf>
    <xf numFmtId="0" fontId="62" fillId="7" borderId="10" xfId="2" applyFont="1" applyFill="1" applyBorder="1" applyAlignment="1">
      <alignment horizontal="left" vertical="top" wrapText="1"/>
    </xf>
    <xf numFmtId="0" fontId="18" fillId="0" borderId="11" xfId="2" applyFont="1" applyBorder="1" applyAlignment="1">
      <alignment horizontal="left" vertical="top" wrapText="1"/>
    </xf>
    <xf numFmtId="0" fontId="18" fillId="0" borderId="12" xfId="2" applyFont="1" applyBorder="1" applyAlignment="1">
      <alignment horizontal="left" vertical="top" wrapText="1"/>
    </xf>
    <xf numFmtId="0" fontId="63" fillId="7" borderId="66" xfId="2" applyFont="1" applyFill="1" applyBorder="1" applyAlignment="1">
      <alignment wrapText="1"/>
    </xf>
    <xf numFmtId="0" fontId="18" fillId="0" borderId="66" xfId="2" applyFont="1" applyBorder="1" applyAlignment="1">
      <alignment wrapText="1"/>
    </xf>
    <xf numFmtId="0" fontId="18" fillId="0" borderId="3" xfId="2" applyFont="1" applyBorder="1" applyAlignment="1">
      <alignment wrapText="1"/>
    </xf>
    <xf numFmtId="0" fontId="33" fillId="7" borderId="10" xfId="2" applyFont="1" applyFill="1" applyBorder="1" applyAlignment="1">
      <alignment vertical="top"/>
    </xf>
    <xf numFmtId="0" fontId="18" fillId="7" borderId="11" xfId="2" applyFont="1" applyFill="1" applyBorder="1" applyAlignment="1">
      <alignment vertical="top"/>
    </xf>
    <xf numFmtId="0" fontId="18" fillId="7" borderId="12" xfId="2" applyFont="1" applyFill="1" applyBorder="1" applyAlignment="1">
      <alignment vertical="top"/>
    </xf>
    <xf numFmtId="0" fontId="30" fillId="7" borderId="66" xfId="2" applyFont="1" applyFill="1" applyBorder="1" applyAlignment="1">
      <alignment horizontal="left"/>
    </xf>
    <xf numFmtId="0" fontId="33" fillId="7" borderId="10" xfId="2" applyFont="1" applyFill="1" applyBorder="1" applyAlignment="1">
      <alignment horizontal="center" vertical="top"/>
    </xf>
    <xf numFmtId="0" fontId="33" fillId="7" borderId="11" xfId="2" applyFont="1" applyFill="1" applyBorder="1" applyAlignment="1">
      <alignment horizontal="center" vertical="top"/>
    </xf>
    <xf numFmtId="0" fontId="33" fillId="7" borderId="12" xfId="2" applyFont="1" applyFill="1" applyBorder="1" applyAlignment="1">
      <alignment horizontal="center" vertical="top"/>
    </xf>
    <xf numFmtId="3" fontId="20" fillId="3" borderId="0" xfId="2" applyNumberFormat="1" applyFont="1" applyFill="1" applyAlignment="1">
      <alignment horizontal="left" vertical="top"/>
    </xf>
    <xf numFmtId="0" fontId="31" fillId="8" borderId="4" xfId="2" applyFont="1" applyFill="1" applyBorder="1" applyAlignment="1">
      <alignment horizontal="left" vertical="top" wrapText="1"/>
    </xf>
    <xf numFmtId="0" fontId="31" fillId="8" borderId="3" xfId="2" applyFont="1" applyFill="1" applyBorder="1" applyAlignment="1">
      <alignment horizontal="left" vertical="top" wrapText="1"/>
    </xf>
    <xf numFmtId="0" fontId="31" fillId="8" borderId="5" xfId="2" applyFont="1" applyFill="1" applyBorder="1" applyAlignment="1">
      <alignment horizontal="left" vertical="top" wrapText="1"/>
    </xf>
    <xf numFmtId="0" fontId="33" fillId="0" borderId="7" xfId="2" applyFont="1" applyFill="1" applyBorder="1" applyAlignment="1">
      <alignment horizontal="left" vertical="top"/>
    </xf>
    <xf numFmtId="0" fontId="33" fillId="0" borderId="87" xfId="2" applyFont="1" applyFill="1" applyBorder="1" applyAlignment="1">
      <alignment horizontal="left" vertical="top"/>
    </xf>
    <xf numFmtId="0" fontId="33" fillId="0" borderId="43" xfId="2" applyFont="1" applyFill="1" applyBorder="1" applyAlignment="1">
      <alignment horizontal="left" vertical="top"/>
    </xf>
    <xf numFmtId="0" fontId="32" fillId="0" borderId="10" xfId="2" applyFont="1" applyFill="1" applyBorder="1" applyAlignment="1">
      <alignment horizontal="left" vertical="top" wrapText="1"/>
    </xf>
    <xf numFmtId="0" fontId="18" fillId="0" borderId="11" xfId="2" applyFill="1" applyBorder="1" applyAlignment="1">
      <alignment vertical="top" wrapText="1"/>
    </xf>
    <xf numFmtId="0" fontId="18" fillId="0" borderId="12" xfId="2" applyFill="1" applyBorder="1" applyAlignment="1">
      <alignment vertical="top" wrapText="1"/>
    </xf>
    <xf numFmtId="0" fontId="34" fillId="0" borderId="10" xfId="2" applyFont="1" applyFill="1" applyBorder="1" applyAlignment="1">
      <alignment horizontal="left" vertical="top" wrapText="1"/>
    </xf>
    <xf numFmtId="0" fontId="34" fillId="0" borderId="11" xfId="2" applyFont="1" applyFill="1" applyBorder="1" applyAlignment="1">
      <alignment horizontal="left" vertical="top" wrapText="1"/>
    </xf>
    <xf numFmtId="0" fontId="29" fillId="4" borderId="92" xfId="2" applyFont="1" applyFill="1" applyBorder="1" applyAlignment="1">
      <alignment horizontal="center" vertical="top"/>
    </xf>
    <xf numFmtId="0" fontId="18" fillId="7" borderId="17" xfId="2" applyFill="1" applyBorder="1" applyAlignment="1">
      <alignment horizontal="center" vertical="top"/>
    </xf>
    <xf numFmtId="0" fontId="18" fillId="7" borderId="66" xfId="2" applyFill="1" applyBorder="1" applyAlignment="1">
      <alignment horizontal="center" vertical="top"/>
    </xf>
    <xf numFmtId="0" fontId="18" fillId="7" borderId="55" xfId="2" applyFill="1" applyBorder="1" applyAlignment="1">
      <alignment horizontal="center" vertical="top"/>
    </xf>
    <xf numFmtId="0" fontId="18" fillId="7" borderId="10" xfId="2" applyFill="1" applyBorder="1" applyAlignment="1">
      <alignment horizontal="center" vertical="top"/>
    </xf>
    <xf numFmtId="0" fontId="18" fillId="7" borderId="11" xfId="2" applyFill="1" applyBorder="1" applyAlignment="1">
      <alignment horizontal="center" vertical="top"/>
    </xf>
    <xf numFmtId="0" fontId="18" fillId="7" borderId="12" xfId="2" applyFill="1" applyBorder="1" applyAlignment="1">
      <alignment horizontal="center" vertical="top"/>
    </xf>
    <xf numFmtId="0" fontId="31" fillId="8" borderId="10" xfId="2" applyFont="1" applyFill="1" applyBorder="1" applyAlignment="1">
      <alignment horizontal="left" vertical="top" wrapText="1"/>
    </xf>
    <xf numFmtId="0" fontId="31" fillId="8" borderId="11" xfId="2" applyFont="1" applyFill="1" applyBorder="1" applyAlignment="1">
      <alignment horizontal="left" vertical="top" wrapText="1"/>
    </xf>
    <xf numFmtId="0" fontId="31" fillId="8" borderId="12" xfId="2" applyFont="1" applyFill="1" applyBorder="1" applyAlignment="1">
      <alignment horizontal="left" vertical="top" wrapText="1"/>
    </xf>
    <xf numFmtId="0" fontId="41" fillId="7" borderId="66" xfId="0" applyNumberFormat="1" applyFont="1" applyFill="1" applyBorder="1" applyAlignment="1">
      <alignment horizontal="left" vertical="top" wrapText="1"/>
    </xf>
    <xf numFmtId="0" fontId="41" fillId="7" borderId="0" xfId="2" applyFont="1" applyFill="1" applyBorder="1" applyAlignment="1">
      <alignment horizontal="left" vertical="top" wrapText="1"/>
    </xf>
    <xf numFmtId="0" fontId="41" fillId="7" borderId="0" xfId="0" applyFont="1" applyFill="1" applyBorder="1" applyAlignment="1">
      <alignment horizontal="left" vertical="top" wrapText="1"/>
    </xf>
    <xf numFmtId="0" fontId="41" fillId="7"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0" fontId="18" fillId="7" borderId="0" xfId="2" applyFont="1" applyFill="1" applyBorder="1" applyAlignment="1">
      <alignment vertical="top" wrapText="1"/>
    </xf>
    <xf numFmtId="0" fontId="18" fillId="0" borderId="0" xfId="2" applyAlignment="1">
      <alignment vertical="top"/>
    </xf>
    <xf numFmtId="0" fontId="29" fillId="4" borderId="66" xfId="2" applyFont="1" applyFill="1" applyBorder="1" applyAlignment="1">
      <alignment horizontal="center" vertical="top"/>
    </xf>
    <xf numFmtId="0" fontId="33" fillId="6" borderId="0" xfId="2" applyFont="1" applyFill="1" applyBorder="1" applyAlignment="1">
      <alignment horizontal="center" vertical="top"/>
    </xf>
    <xf numFmtId="0" fontId="18" fillId="7" borderId="0" xfId="0" applyFont="1" applyFill="1" applyBorder="1" applyAlignment="1">
      <alignment vertical="top" wrapText="1"/>
    </xf>
    <xf numFmtId="0" fontId="0" fillId="0" borderId="0" xfId="0" applyAlignment="1">
      <alignment vertical="top"/>
    </xf>
    <xf numFmtId="3" fontId="22" fillId="3" borderId="0" xfId="2" applyNumberFormat="1" applyFont="1" applyFill="1" applyAlignment="1">
      <alignment horizontal="left" vertical="top"/>
    </xf>
    <xf numFmtId="0" fontId="33" fillId="0" borderId="10" xfId="2" applyFont="1" applyFill="1" applyBorder="1" applyAlignment="1">
      <alignment vertical="top"/>
    </xf>
    <xf numFmtId="0" fontId="18" fillId="0" borderId="11" xfId="2" applyBorder="1" applyAlignment="1">
      <alignment vertical="top"/>
    </xf>
    <xf numFmtId="0" fontId="18" fillId="0" borderId="12" xfId="2" applyBorder="1" applyAlignment="1">
      <alignment vertical="top"/>
    </xf>
    <xf numFmtId="0" fontId="18" fillId="6" borderId="2" xfId="2" applyFill="1" applyBorder="1" applyAlignment="1">
      <alignment horizontal="left" vertical="top" wrapText="1"/>
    </xf>
    <xf numFmtId="0" fontId="0" fillId="6" borderId="2" xfId="0" applyFill="1" applyBorder="1" applyAlignment="1">
      <alignment horizontal="left" vertical="top" wrapText="1"/>
    </xf>
    <xf numFmtId="0" fontId="18" fillId="0" borderId="0" xfId="2" applyFont="1" applyFill="1" applyBorder="1" applyAlignment="1">
      <alignment vertical="top" wrapText="1"/>
    </xf>
    <xf numFmtId="0" fontId="18" fillId="7" borderId="0" xfId="0" applyFont="1" applyFill="1" applyBorder="1" applyAlignment="1">
      <alignment horizontal="left" vertical="top" wrapText="1"/>
    </xf>
    <xf numFmtId="0" fontId="18" fillId="0" borderId="10" xfId="2" applyFont="1" applyFill="1" applyBorder="1" applyAlignment="1">
      <alignment horizontal="left" vertical="top" wrapText="1"/>
    </xf>
    <xf numFmtId="0" fontId="18" fillId="0" borderId="12" xfId="2" applyFont="1" applyFill="1" applyBorder="1" applyAlignment="1">
      <alignment horizontal="left" vertical="top" wrapText="1"/>
    </xf>
    <xf numFmtId="0" fontId="18" fillId="0" borderId="11" xfId="2" applyFont="1" applyFill="1" applyBorder="1" applyAlignment="1">
      <alignment horizontal="left" vertical="top" wrapText="1"/>
    </xf>
    <xf numFmtId="0" fontId="33" fillId="0" borderId="10" xfId="2" applyFont="1" applyFill="1" applyBorder="1" applyAlignment="1">
      <alignment horizontal="left" vertical="top" wrapText="1"/>
    </xf>
    <xf numFmtId="0" fontId="33" fillId="0" borderId="11" xfId="2" applyFont="1" applyFill="1" applyBorder="1" applyAlignment="1">
      <alignment horizontal="left" vertical="top" wrapText="1"/>
    </xf>
    <xf numFmtId="0" fontId="33" fillId="0" borderId="4" xfId="2" applyFont="1" applyFill="1" applyBorder="1" applyAlignment="1">
      <alignment horizontal="left" vertical="top" wrapText="1"/>
    </xf>
    <xf numFmtId="0" fontId="33" fillId="0" borderId="3" xfId="2" applyFont="1" applyFill="1" applyBorder="1" applyAlignment="1">
      <alignment horizontal="left" vertical="top" wrapText="1"/>
    </xf>
    <xf numFmtId="0" fontId="18" fillId="11" borderId="4" xfId="2" applyFont="1" applyFill="1" applyBorder="1" applyAlignment="1">
      <alignment horizontal="left" vertical="top" wrapText="1"/>
    </xf>
    <xf numFmtId="0" fontId="18" fillId="11" borderId="5" xfId="2" applyFont="1" applyFill="1" applyBorder="1" applyAlignment="1">
      <alignment horizontal="left" vertical="top" wrapText="1"/>
    </xf>
    <xf numFmtId="0" fontId="29" fillId="14" borderId="98" xfId="2" applyFont="1" applyFill="1" applyBorder="1" applyAlignment="1">
      <alignment horizontal="center" vertical="top"/>
    </xf>
    <xf numFmtId="0" fontId="29" fillId="14" borderId="91" xfId="2" applyFont="1" applyFill="1" applyBorder="1" applyAlignment="1">
      <alignment horizontal="center" vertical="top"/>
    </xf>
    <xf numFmtId="0" fontId="29" fillId="14" borderId="99" xfId="2" applyFont="1" applyFill="1" applyBorder="1" applyAlignment="1">
      <alignment horizontal="center" vertical="top"/>
    </xf>
    <xf numFmtId="0" fontId="33" fillId="0" borderId="10" xfId="2" applyFont="1" applyFill="1" applyBorder="1" applyAlignment="1">
      <alignment horizontal="center" vertical="top" wrapText="1"/>
    </xf>
    <xf numFmtId="0" fontId="33" fillId="0" borderId="12" xfId="2" applyFont="1" applyFill="1" applyBorder="1" applyAlignment="1">
      <alignment horizontal="center" vertical="top" wrapText="1"/>
    </xf>
    <xf numFmtId="0" fontId="33" fillId="2" borderId="66" xfId="2" applyFont="1" applyFill="1" applyBorder="1" applyAlignment="1">
      <alignment horizontal="center" vertical="top"/>
    </xf>
    <xf numFmtId="0" fontId="18" fillId="0" borderId="57" xfId="2" applyFont="1" applyFill="1" applyBorder="1" applyAlignment="1">
      <alignment horizontal="left" vertical="top" wrapText="1"/>
    </xf>
    <xf numFmtId="0" fontId="18" fillId="0" borderId="58" xfId="2" applyFont="1" applyBorder="1" applyAlignment="1">
      <alignment horizontal="left" vertical="top" wrapText="1"/>
    </xf>
    <xf numFmtId="0" fontId="33" fillId="0" borderId="10" xfId="2" applyFont="1" applyFill="1" applyBorder="1" applyAlignment="1">
      <alignment vertical="top" wrapText="1"/>
    </xf>
    <xf numFmtId="0" fontId="18" fillId="0" borderId="11" xfId="2" applyBorder="1" applyAlignment="1">
      <alignment vertical="top" wrapText="1"/>
    </xf>
    <xf numFmtId="0" fontId="18" fillId="0" borderId="12" xfId="2" applyBorder="1" applyAlignment="1">
      <alignment vertical="top" wrapText="1"/>
    </xf>
    <xf numFmtId="0" fontId="50" fillId="7" borderId="10" xfId="2" applyFont="1" applyFill="1" applyBorder="1" applyAlignment="1">
      <alignment horizontal="left" vertical="top" wrapText="1"/>
    </xf>
    <xf numFmtId="0" fontId="50" fillId="7" borderId="11" xfId="2" applyFont="1" applyFill="1" applyBorder="1" applyAlignment="1">
      <alignment horizontal="left" vertical="top" wrapText="1"/>
    </xf>
    <xf numFmtId="0" fontId="50" fillId="7" borderId="12" xfId="2" applyFont="1" applyFill="1" applyBorder="1" applyAlignment="1">
      <alignment horizontal="left" vertical="top" wrapText="1"/>
    </xf>
    <xf numFmtId="0" fontId="31" fillId="8" borderId="10" xfId="2" applyFont="1" applyFill="1" applyBorder="1" applyAlignment="1">
      <alignment vertical="top" wrapText="1"/>
    </xf>
    <xf numFmtId="0" fontId="31" fillId="8" borderId="11" xfId="2" applyFont="1" applyFill="1" applyBorder="1" applyAlignment="1">
      <alignment vertical="top" wrapText="1"/>
    </xf>
    <xf numFmtId="0" fontId="31" fillId="8" borderId="12" xfId="2" applyFont="1" applyFill="1" applyBorder="1" applyAlignment="1">
      <alignment vertical="top" wrapText="1"/>
    </xf>
    <xf numFmtId="0" fontId="34" fillId="0" borderId="57" xfId="2" applyFont="1" applyFill="1" applyBorder="1" applyAlignment="1">
      <alignment vertical="top" wrapText="1"/>
    </xf>
    <xf numFmtId="0" fontId="18" fillId="0" borderId="58" xfId="2" applyBorder="1" applyAlignment="1">
      <alignment vertical="top" wrapText="1"/>
    </xf>
    <xf numFmtId="0" fontId="18" fillId="0" borderId="60" xfId="2" applyBorder="1" applyAlignment="1">
      <alignment vertical="top" wrapText="1"/>
    </xf>
    <xf numFmtId="0" fontId="33" fillId="0" borderId="57" xfId="2" applyFont="1" applyFill="1" applyBorder="1" applyAlignment="1">
      <alignment horizontal="left" vertical="top" wrapText="1"/>
    </xf>
    <xf numFmtId="0" fontId="18" fillId="0" borderId="58" xfId="0" applyFont="1" applyBorder="1" applyAlignment="1">
      <alignment horizontal="left" vertical="top" wrapText="1"/>
    </xf>
    <xf numFmtId="0" fontId="34" fillId="0" borderId="57" xfId="2" applyFont="1" applyFill="1" applyBorder="1" applyAlignment="1">
      <alignment horizontal="left" vertical="top" wrapText="1" indent="2"/>
    </xf>
    <xf numFmtId="0" fontId="18" fillId="0" borderId="58" xfId="2" applyBorder="1" applyAlignment="1">
      <alignment horizontal="left" vertical="top" wrapText="1" indent="2"/>
    </xf>
    <xf numFmtId="0" fontId="29" fillId="4" borderId="98" xfId="2" applyFont="1" applyFill="1" applyBorder="1" applyAlignment="1">
      <alignment horizontal="center" vertical="top" wrapText="1"/>
    </xf>
    <xf numFmtId="0" fontId="29" fillId="4" borderId="91" xfId="2" applyFont="1" applyFill="1" applyBorder="1" applyAlignment="1">
      <alignment horizontal="center" vertical="top" wrapText="1"/>
    </xf>
    <xf numFmtId="0" fontId="29" fillId="4" borderId="99" xfId="2" applyFont="1" applyFill="1" applyBorder="1" applyAlignment="1">
      <alignment horizontal="center" vertical="top" wrapText="1"/>
    </xf>
    <xf numFmtId="0" fontId="50" fillId="7" borderId="4" xfId="2" applyFont="1" applyFill="1" applyBorder="1" applyAlignment="1">
      <alignment vertical="top" wrapText="1"/>
    </xf>
    <xf numFmtId="0" fontId="50" fillId="7" borderId="3" xfId="2" applyFont="1" applyFill="1" applyBorder="1" applyAlignment="1">
      <alignment vertical="top" wrapText="1"/>
    </xf>
    <xf numFmtId="0" fontId="50" fillId="7" borderId="5" xfId="2" applyFont="1" applyFill="1" applyBorder="1" applyAlignment="1">
      <alignment vertical="top" wrapText="1"/>
    </xf>
    <xf numFmtId="0" fontId="29" fillId="4" borderId="100" xfId="2" applyFont="1" applyFill="1" applyBorder="1" applyAlignment="1">
      <alignment horizontal="center" vertical="top"/>
    </xf>
    <xf numFmtId="0" fontId="50" fillId="0" borderId="10" xfId="2" applyFont="1" applyFill="1" applyBorder="1" applyAlignment="1">
      <alignment horizontal="left" vertical="top" wrapText="1"/>
    </xf>
    <xf numFmtId="0" fontId="50" fillId="0" borderId="11" xfId="2" applyFont="1" applyFill="1" applyBorder="1" applyAlignment="1">
      <alignment vertical="top"/>
    </xf>
    <xf numFmtId="0" fontId="50" fillId="0" borderId="12" xfId="2" applyFont="1" applyFill="1" applyBorder="1" applyAlignment="1">
      <alignment vertical="top"/>
    </xf>
    <xf numFmtId="0" fontId="18" fillId="8" borderId="11" xfId="2" applyFill="1" applyBorder="1" applyAlignment="1">
      <alignment vertical="top"/>
    </xf>
    <xf numFmtId="0" fontId="18" fillId="8" borderId="12" xfId="2" applyFill="1" applyBorder="1" applyAlignment="1">
      <alignment vertical="top"/>
    </xf>
    <xf numFmtId="0" fontId="57" fillId="2" borderId="0" xfId="2" applyFont="1" applyFill="1" applyAlignment="1">
      <alignment horizontal="left" vertical="center"/>
    </xf>
    <xf numFmtId="0" fontId="41" fillId="7" borderId="0" xfId="2" applyNumberFormat="1" applyFont="1" applyFill="1" applyBorder="1" applyAlignment="1">
      <alignment horizontal="left" vertical="top" wrapText="1"/>
    </xf>
    <xf numFmtId="0" fontId="18" fillId="16" borderId="0" xfId="2" applyFont="1" applyFill="1" applyBorder="1" applyAlignment="1">
      <alignment horizontal="left" vertical="top" wrapText="1"/>
    </xf>
  </cellXfs>
  <cellStyles count="28">
    <cellStyle name="%" xfId="7"/>
    <cellStyle name="Normal" xfId="0" builtinId="0"/>
    <cellStyle name="Normal 10" xfId="14"/>
    <cellStyle name="Normal 11" xfId="15"/>
    <cellStyle name="Normal 11 2" xfId="18"/>
    <cellStyle name="Normal 11 3" xfId="19"/>
    <cellStyle name="Normal 11 3 2" xfId="23"/>
    <cellStyle name="Normal 11 4" xfId="24"/>
    <cellStyle name="Normal 11 4 2" xfId="26"/>
    <cellStyle name="Normal 12" xfId="17"/>
    <cellStyle name="Normal 12 2" xfId="27"/>
    <cellStyle name="Normal 13" xfId="20"/>
    <cellStyle name="Normal 14" xfId="21"/>
    <cellStyle name="Normal 15" xfId="22"/>
    <cellStyle name="Normal 16" xfId="25"/>
    <cellStyle name="Normal 2" xfId="1"/>
    <cellStyle name="Normal 2 2" xfId="2"/>
    <cellStyle name="Normal 3" xfId="3"/>
    <cellStyle name="Normal 4" xfId="4"/>
    <cellStyle name="Normal 5" xfId="5"/>
    <cellStyle name="Normal 5 2" xfId="8"/>
    <cellStyle name="Normal 5 2 2" xfId="10"/>
    <cellStyle name="Normal 6" xfId="6"/>
    <cellStyle name="Normal 6 2" xfId="9"/>
    <cellStyle name="Normal 7" xfId="11"/>
    <cellStyle name="Normal 8" xfId="12"/>
    <cellStyle name="Normal 9" xfId="13"/>
    <cellStyle name="Procent 2" xfId="16"/>
  </cellStyles>
  <dxfs count="0"/>
  <tableStyles count="0" defaultTableStyle="TableStyleMedium9" defaultPivotStyle="PivotStyleLight16"/>
  <colors>
    <mruColors>
      <color rgb="FFCCFF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342900</xdr:colOff>
      <xdr:row>0</xdr:row>
      <xdr:rowOff>47625</xdr:rowOff>
    </xdr:from>
    <xdr:to>
      <xdr:col>1</xdr:col>
      <xdr:colOff>1247775</xdr:colOff>
      <xdr:row>2</xdr:row>
      <xdr:rowOff>28575</xdr:rowOff>
    </xdr:to>
    <xdr:pic>
      <xdr:nvPicPr>
        <xdr:cNvPr id="8606" name="Picture 1520" descr="PTS logotype"/>
        <xdr:cNvPicPr>
          <a:picLocks noChangeAspect="1" noChangeArrowheads="1"/>
        </xdr:cNvPicPr>
      </xdr:nvPicPr>
      <xdr:blipFill>
        <a:blip xmlns:r="http://schemas.openxmlformats.org/officeDocument/2006/relationships" r:embed="rId1" cstate="print"/>
        <a:srcRect/>
        <a:stretch>
          <a:fillRect/>
        </a:stretch>
      </xdr:blipFill>
      <xdr:spPr bwMode="auto">
        <a:xfrm>
          <a:off x="1771650" y="47625"/>
          <a:ext cx="904875"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476860</xdr:colOff>
      <xdr:row>10</xdr:row>
      <xdr:rowOff>16289</xdr:rowOff>
    </xdr:from>
    <xdr:to>
      <xdr:col>5</xdr:col>
      <xdr:colOff>617537</xdr:colOff>
      <xdr:row>31</xdr:row>
      <xdr:rowOff>438150</xdr:rowOff>
    </xdr:to>
    <xdr:sp macro="" textlink="">
      <xdr:nvSpPr>
        <xdr:cNvPr id="14346" name="Rectangle 10"/>
        <xdr:cNvSpPr>
          <a:spLocks noChangeArrowheads="1"/>
        </xdr:cNvSpPr>
      </xdr:nvSpPr>
      <xdr:spPr bwMode="auto">
        <a:xfrm>
          <a:off x="4661510" y="1978439"/>
          <a:ext cx="2706077" cy="6333711"/>
        </a:xfrm>
        <a:prstGeom prst="rect">
          <a:avLst/>
        </a:prstGeom>
        <a:solidFill>
          <a:schemeClr val="bg1"/>
        </a:solidFill>
        <a:ln w="9525">
          <a:noFill/>
          <a:miter lim="800000"/>
          <a:headEnd/>
          <a:tailEnd/>
        </a:ln>
      </xdr:spPr>
      <xdr:txBody>
        <a:bodyPr vertOverflow="clip" wrap="square" lIns="27432" tIns="18288"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sv-SE" sz="8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GDPR</a:t>
          </a:r>
          <a:r>
            <a:rPr lang="sv-SE" sz="800" b="1">
              <a:solidFill>
                <a:sysClr val="windowText" lastClr="000000"/>
              </a:solidFill>
              <a:latin typeface="Garamond" pitchFamily="18" charset="0"/>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800">
              <a:solidFill>
                <a:sysClr val="windowText" lastClr="000000"/>
              </a:solidFill>
              <a:latin typeface="Garamond" pitchFamily="18" charset="0"/>
              <a:ea typeface="+mn-ea"/>
              <a:cs typeface="+mn-cs"/>
            </a:rPr>
            <a:t>PTS behandlar följande personuppgifter om kontaktinformation:  namn, e-postadress, mobilnummer.</a:t>
          </a:r>
        </a:p>
        <a:p>
          <a:pPr marL="0" marR="0" indent="0" defTabSz="914400" eaLnBrk="1" fontAlgn="auto" latinLnBrk="0" hangingPunct="1">
            <a:lnSpc>
              <a:spcPct val="100000"/>
            </a:lnSpc>
            <a:spcBef>
              <a:spcPts val="0"/>
            </a:spcBef>
            <a:spcAft>
              <a:spcPts val="0"/>
            </a:spcAft>
            <a:buClrTx/>
            <a:buSzTx/>
            <a:buFontTx/>
            <a:buNone/>
            <a:tabLst/>
            <a:defRPr/>
          </a:pPr>
          <a:r>
            <a:rPr lang="sv-SE" sz="800">
              <a:solidFill>
                <a:sysClr val="windowText" lastClr="000000"/>
              </a:solidFill>
              <a:latin typeface="Garamond" pitchFamily="18" charset="0"/>
              <a:ea typeface="+mn-ea"/>
              <a:cs typeface="+mn-cs"/>
            </a:rPr>
            <a:t>Syftet med personuppgiftsbehandlingen är att samla in de uppgifter som PTS behöver för att kunna genomföra uppdraget att följa tjänsteutvecklingen inom området elektronisk kommunikation (statistiken redovisas i rapporten Svensk telekommarknad).</a:t>
          </a:r>
          <a:br>
            <a:rPr lang="sv-SE" sz="800">
              <a:solidFill>
                <a:sysClr val="windowText" lastClr="000000"/>
              </a:solidFill>
              <a:latin typeface="Garamond" pitchFamily="18" charset="0"/>
              <a:ea typeface="+mn-ea"/>
              <a:cs typeface="+mn-cs"/>
            </a:rPr>
          </a:br>
          <a:r>
            <a:rPr lang="sv-SE" sz="800">
              <a:solidFill>
                <a:sysClr val="windowText" lastClr="000000"/>
              </a:solidFill>
              <a:latin typeface="Garamond" pitchFamily="18" charset="0"/>
              <a:ea typeface="+mn-ea"/>
              <a:cs typeface="+mn-cs"/>
            </a:rPr>
            <a:t>Eftersom det ingår i PTS instruktion att följa utvecklingen på marknaden för elektronisk kommunikation är det nödvändigt att registrera dessa personuppgifter för att kunna kommunicera med och informera kontaktpersoner inom ramen för uppdraget. Den rättsliga grunden för registreringen av dina personuppgifter hör därför till det som i lagstiftningen kallas allmänt intresse.</a:t>
          </a:r>
        </a:p>
        <a:p>
          <a:pPr marL="0" marR="0" indent="0" defTabSz="914400" eaLnBrk="1" fontAlgn="auto" latinLnBrk="0" hangingPunct="1">
            <a:lnSpc>
              <a:spcPct val="100000"/>
            </a:lnSpc>
            <a:spcBef>
              <a:spcPts val="0"/>
            </a:spcBef>
            <a:spcAft>
              <a:spcPts val="0"/>
            </a:spcAft>
            <a:buClrTx/>
            <a:buSzTx/>
            <a:buFontTx/>
            <a:buNone/>
            <a:tabLst/>
            <a:defRPr/>
          </a:pPr>
          <a:r>
            <a:rPr lang="sv-SE" sz="800">
              <a:solidFill>
                <a:sysClr val="windowText" lastClr="000000"/>
              </a:solidFill>
              <a:latin typeface="Garamond" pitchFamily="18" charset="0"/>
              <a:ea typeface="+mn-ea"/>
              <a:cs typeface="+mn-cs"/>
            </a:rPr>
            <a:t>Läs mer om GPDR:</a:t>
          </a:r>
          <a:r>
            <a:rPr lang="sv-SE" sz="800" baseline="0">
              <a:solidFill>
                <a:sysClr val="windowText" lastClr="000000"/>
              </a:solidFill>
              <a:latin typeface="Garamond" pitchFamily="18" charset="0"/>
              <a:ea typeface="+mn-ea"/>
              <a:cs typeface="+mn-cs"/>
            </a:rPr>
            <a:t> http://www.statistik.pts.se/svensk-telekommarknad/gdpr/</a:t>
          </a:r>
        </a:p>
        <a:p>
          <a:pPr marL="0" marR="0" indent="0" defTabSz="914400" eaLnBrk="1" fontAlgn="auto" latinLnBrk="0" hangingPunct="1">
            <a:lnSpc>
              <a:spcPct val="100000"/>
            </a:lnSpc>
            <a:spcBef>
              <a:spcPts val="0"/>
            </a:spcBef>
            <a:spcAft>
              <a:spcPts val="0"/>
            </a:spcAft>
            <a:buClrTx/>
            <a:buSzTx/>
            <a:buFontTx/>
            <a:buNone/>
            <a:tabLst/>
            <a:defRPr/>
          </a:pPr>
          <a:endParaRPr lang="sv-SE" sz="800">
            <a:solidFill>
              <a:sysClr val="windowText" lastClr="000000"/>
            </a:solidFill>
            <a:latin typeface="Garamond" pitchFamily="18" charset="0"/>
            <a:ea typeface="+mn-ea"/>
            <a:cs typeface="+mn-cs"/>
          </a:endParaRPr>
        </a:p>
        <a:p>
          <a:endParaRPr lang="sv-SE" sz="800">
            <a:solidFill>
              <a:sysClr val="windowText" lastClr="000000"/>
            </a:solidFill>
            <a:latin typeface="Garamond" pitchFamily="18" charset="0"/>
            <a:ea typeface="+mn-ea"/>
            <a:cs typeface="+mn-cs"/>
          </a:endParaRPr>
        </a:p>
        <a:p>
          <a:r>
            <a:rPr lang="sv-SE" sz="800" b="1">
              <a:solidFill>
                <a:sysClr val="windowText" lastClr="000000"/>
              </a:solidFill>
              <a:latin typeface="Verdana" pitchFamily="34" charset="0"/>
              <a:ea typeface="+mn-ea"/>
              <a:cs typeface="+mn-cs"/>
            </a:rPr>
            <a:t>Definitioner och tips inför ifyllandet</a:t>
          </a:r>
          <a:endParaRPr lang="sv-SE" sz="800">
            <a:solidFill>
              <a:sysClr val="windowText" lastClr="000000"/>
            </a:solidFill>
            <a:latin typeface="Verdana" pitchFamily="34" charset="0"/>
            <a:ea typeface="+mn-ea"/>
            <a:cs typeface="+mn-cs"/>
          </a:endParaRPr>
        </a:p>
        <a:p>
          <a:r>
            <a:rPr lang="sv-SE" sz="800">
              <a:solidFill>
                <a:sysClr val="windowText" lastClr="000000"/>
              </a:solidFill>
              <a:latin typeface="Garamond" pitchFamily="18" charset="0"/>
              <a:ea typeface="+mn-ea"/>
              <a:cs typeface="+mn-cs"/>
            </a:rPr>
            <a:t>Där det i enkäten efterfrågas uppgifter särredovisade för kategorierna privat respektive företag, definieras kategoritillhörigheten av vem som betalar för tjänsten, oavsett vem som är användare. Kriteriet för att den betalande parten ska betecknas som företag (inklusive organisationer) är att den har ett organisationsnummer. Övriga betecknas som privatpersoner.</a:t>
          </a:r>
        </a:p>
        <a:p>
          <a:r>
            <a:rPr lang="sv-SE" sz="800">
              <a:solidFill>
                <a:sysClr val="windowText" lastClr="000000"/>
              </a:solidFill>
              <a:latin typeface="Garamond" pitchFamily="18" charset="0"/>
              <a:ea typeface="+mn-ea"/>
              <a:cs typeface="+mn-cs"/>
            </a:rPr>
            <a:t>Om en tjänst erbjuds men svar ej kan lämnas ska en förklaring  lämnas om varför inte svar kan ges.</a:t>
          </a:r>
        </a:p>
        <a:p>
          <a:endParaRPr lang="sv-SE" sz="800">
            <a:solidFill>
              <a:sysClr val="windowText" lastClr="000000"/>
            </a:solidFill>
            <a:latin typeface="Garamond" pitchFamily="18" charset="0"/>
            <a:ea typeface="+mn-ea"/>
            <a:cs typeface="+mn-cs"/>
          </a:endParaRPr>
        </a:p>
        <a:p>
          <a:r>
            <a:rPr lang="sv-SE" sz="800">
              <a:solidFill>
                <a:sysClr val="windowText" lastClr="000000"/>
              </a:solidFill>
              <a:latin typeface="Garamond" pitchFamily="18" charset="0"/>
              <a:ea typeface="+mn-ea"/>
              <a:cs typeface="+mn-cs"/>
            </a:rPr>
            <a:t>Intäkter för både privat och företag ska vara redovisade exklusive mervärdesskatt (moms).</a:t>
          </a:r>
        </a:p>
        <a:p>
          <a:r>
            <a:rPr lang="sv-SE" sz="800">
              <a:solidFill>
                <a:sysClr val="windowText" lastClr="000000"/>
              </a:solidFill>
              <a:latin typeface="Garamond" pitchFamily="18" charset="0"/>
              <a:ea typeface="+mn-ea"/>
              <a:cs typeface="+mn-cs"/>
            </a:rPr>
            <a:t>Försäljning som sker via återförsäljare ska inte inkluderas i de fall då slutkundsdata efterfrågas.</a:t>
          </a:r>
        </a:p>
        <a:p>
          <a:endParaRPr lang="sv-SE" sz="800">
            <a:solidFill>
              <a:sysClr val="windowText" lastClr="000000"/>
            </a:solidFill>
            <a:latin typeface="Garamond" pitchFamily="18" charset="0"/>
            <a:ea typeface="+mn-ea"/>
            <a:cs typeface="+mn-cs"/>
          </a:endParaRPr>
        </a:p>
        <a:p>
          <a:r>
            <a:rPr lang="sv-SE" sz="800">
              <a:solidFill>
                <a:sysClr val="windowText" lastClr="000000"/>
              </a:solidFill>
              <a:latin typeface="Garamond" pitchFamily="18" charset="0"/>
              <a:ea typeface="+mn-ea"/>
              <a:cs typeface="+mn-cs"/>
            </a:rPr>
            <a:t>Fotnoter till frågorna finns längst ner</a:t>
          </a:r>
          <a:r>
            <a:rPr lang="sv-SE" sz="800" baseline="0">
              <a:solidFill>
                <a:sysClr val="windowText" lastClr="000000"/>
              </a:solidFill>
              <a:latin typeface="Garamond" pitchFamily="18" charset="0"/>
              <a:ea typeface="+mn-ea"/>
              <a:cs typeface="+mn-cs"/>
            </a:rPr>
            <a:t> på varje flik.</a:t>
          </a:r>
          <a:endParaRPr lang="sv-SE" sz="800">
            <a:solidFill>
              <a:sysClr val="windowText" lastClr="000000"/>
            </a:solidFill>
            <a:latin typeface="Garamond" pitchFamily="18" charset="0"/>
            <a:ea typeface="+mn-ea"/>
            <a:cs typeface="+mn-cs"/>
          </a:endParaRPr>
        </a:p>
        <a:p>
          <a:endParaRPr lang="sv-SE" sz="800">
            <a:solidFill>
              <a:sysClr val="windowText" lastClr="000000"/>
            </a:solidFill>
            <a:latin typeface="Garamond" pitchFamily="18" charset="0"/>
            <a:ea typeface="+mn-ea"/>
            <a:cs typeface="+mn-cs"/>
          </a:endParaRPr>
        </a:p>
        <a:p>
          <a:pPr algn="ctr"/>
          <a:r>
            <a:rPr lang="sv-SE" sz="800" b="1">
              <a:solidFill>
                <a:sysClr val="windowText" lastClr="000000"/>
              </a:solidFill>
              <a:latin typeface="Garamond" pitchFamily="18" charset="0"/>
              <a:ea typeface="+mn-ea"/>
              <a:cs typeface="+mn-cs"/>
            </a:rPr>
            <a:t>SVAR</a:t>
          </a:r>
          <a:r>
            <a:rPr lang="sv-SE" sz="800" b="1" baseline="0">
              <a:solidFill>
                <a:sysClr val="windowText" lastClr="000000"/>
              </a:solidFill>
              <a:latin typeface="Garamond" pitchFamily="18" charset="0"/>
              <a:ea typeface="+mn-ea"/>
              <a:cs typeface="+mn-cs"/>
            </a:rPr>
            <a:t> PÅ FRÅGORNA SKA VARA PTS TILLHANDA </a:t>
          </a:r>
          <a:r>
            <a:rPr lang="sv-SE" sz="800" b="1" u="sng" baseline="0">
              <a:solidFill>
                <a:sysClr val="windowText" lastClr="000000"/>
              </a:solidFill>
              <a:latin typeface="Garamond" pitchFamily="18" charset="0"/>
              <a:ea typeface="+mn-ea"/>
              <a:cs typeface="+mn-cs"/>
            </a:rPr>
            <a:t>SENAST  DEN  3 SEPTEMBER 2019</a:t>
          </a:r>
          <a:endParaRPr lang="sv-SE" sz="800" b="1" u="sng">
            <a:solidFill>
              <a:sysClr val="windowText" lastClr="000000"/>
            </a:solidFill>
            <a:latin typeface="Garamond" pitchFamily="18" charset="0"/>
            <a:ea typeface="+mn-ea"/>
            <a:cs typeface="+mn-cs"/>
          </a:endParaRPr>
        </a:p>
        <a:p>
          <a:endParaRPr lang="sv-SE" sz="800" b="1">
            <a:solidFill>
              <a:sysClr val="windowText" lastClr="000000"/>
            </a:solidFill>
            <a:latin typeface="Garamond" pitchFamily="18" charset="0"/>
            <a:ea typeface="+mn-ea"/>
            <a:cs typeface="+mn-cs"/>
          </a:endParaRPr>
        </a:p>
        <a:p>
          <a:r>
            <a:rPr lang="sv-SE" sz="800" b="1">
              <a:solidFill>
                <a:sysClr val="windowText" lastClr="000000"/>
              </a:solidFill>
              <a:latin typeface="Verdana" pitchFamily="34" charset="0"/>
              <a:ea typeface="+mn-ea"/>
              <a:cs typeface="+mn-cs"/>
            </a:rPr>
            <a:t>Kontaktperson</a:t>
          </a:r>
          <a:endParaRPr lang="sv-SE" sz="800">
            <a:solidFill>
              <a:sysClr val="windowText" lastClr="000000"/>
            </a:solidFill>
            <a:latin typeface="Verdana" pitchFamily="34" charset="0"/>
            <a:ea typeface="+mn-ea"/>
            <a:cs typeface="+mn-cs"/>
          </a:endParaRPr>
        </a:p>
        <a:p>
          <a:r>
            <a:rPr lang="sv-SE" sz="800">
              <a:solidFill>
                <a:sysClr val="windowText" lastClr="000000"/>
              </a:solidFill>
              <a:latin typeface="Garamond" pitchFamily="18" charset="0"/>
              <a:ea typeface="+mn-ea"/>
              <a:cs typeface="+mn-cs"/>
            </a:rPr>
            <a:t>Om ni har frågor, kontakta: </a:t>
          </a:r>
          <a:r>
            <a:rPr lang="sv-SE" sz="800" baseline="0">
              <a:solidFill>
                <a:sysClr val="windowText" lastClr="000000"/>
              </a:solidFill>
              <a:latin typeface="Garamond" pitchFamily="18" charset="0"/>
              <a:ea typeface="+mn-ea"/>
              <a:cs typeface="+mn-cs"/>
            </a:rPr>
            <a:t>Karin Fransén eller Andreas Wigren </a:t>
          </a:r>
          <a:r>
            <a:rPr lang="sv-SE" sz="800">
              <a:solidFill>
                <a:sysClr val="windowText" lastClr="000000"/>
              </a:solidFill>
              <a:latin typeface="Garamond" pitchFamily="18" charset="0"/>
              <a:ea typeface="+mn-ea"/>
              <a:cs typeface="+mn-cs"/>
            </a:rPr>
            <a:t>(PTS) 08-678 55</a:t>
          </a:r>
          <a:r>
            <a:rPr lang="sv-SE" sz="800" baseline="0">
              <a:solidFill>
                <a:sysClr val="windowText" lastClr="000000"/>
              </a:solidFill>
              <a:latin typeface="Garamond" pitchFamily="18" charset="0"/>
              <a:ea typeface="+mn-ea"/>
              <a:cs typeface="+mn-cs"/>
            </a:rPr>
            <a:t> 00</a:t>
          </a:r>
          <a:r>
            <a:rPr lang="sv-SE" sz="800">
              <a:solidFill>
                <a:sysClr val="windowText" lastClr="000000"/>
              </a:solidFill>
              <a:latin typeface="Garamond" pitchFamily="18" charset="0"/>
              <a:ea typeface="+mn-ea"/>
              <a:cs typeface="+mn-cs"/>
            </a:rPr>
            <a:t>  eller via e-post: e-komstat@pts.se</a:t>
          </a:r>
          <a:endParaRPr lang="sv-SE" sz="800" b="0" i="0" strike="noStrike">
            <a:solidFill>
              <a:srgbClr val="000000"/>
            </a:solidFill>
            <a:latin typeface="Garamond" pitchFamily="18" charset="0"/>
          </a:endParaRPr>
        </a:p>
      </xdr:txBody>
    </xdr:sp>
    <xdr:clientData/>
  </xdr:twoCellAnchor>
  <xdr:twoCellAnchor>
    <xdr:from>
      <xdr:col>1</xdr:col>
      <xdr:colOff>138546</xdr:colOff>
      <xdr:row>10</xdr:row>
      <xdr:rowOff>28570</xdr:rowOff>
    </xdr:from>
    <xdr:to>
      <xdr:col>3</xdr:col>
      <xdr:colOff>302868</xdr:colOff>
      <xdr:row>35</xdr:row>
      <xdr:rowOff>38100</xdr:rowOff>
    </xdr:to>
    <xdr:sp macro="" textlink="">
      <xdr:nvSpPr>
        <xdr:cNvPr id="14350" name="Rectangle 14"/>
        <xdr:cNvSpPr>
          <a:spLocks noChangeArrowheads="1"/>
        </xdr:cNvSpPr>
      </xdr:nvSpPr>
      <xdr:spPr bwMode="auto">
        <a:xfrm>
          <a:off x="1567296" y="1990720"/>
          <a:ext cx="2920222" cy="6810380"/>
        </a:xfrm>
        <a:prstGeom prst="rect">
          <a:avLst/>
        </a:prstGeom>
        <a:noFill/>
        <a:ln w="9525">
          <a:noFill/>
          <a:miter lim="800000"/>
          <a:headEnd/>
          <a:tailEnd/>
        </a:ln>
      </xdr:spPr>
      <xdr:txBody>
        <a:bodyPr vertOverflow="clip" wrap="square" lIns="27432" tIns="18288" rIns="0" bIns="0" anchor="t" upright="1"/>
        <a:lstStyle/>
        <a:p>
          <a:pPr marL="0" indent="0"/>
          <a:r>
            <a:rPr lang="sv-SE" sz="8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Syfte</a:t>
          </a:r>
        </a:p>
        <a:p>
          <a:pPr marL="0" indent="0"/>
          <a:r>
            <a:rPr lang="sv-SE" sz="800">
              <a:solidFill>
                <a:sysClr val="windowText" lastClr="000000"/>
              </a:solidFill>
              <a:latin typeface="Garamond" pitchFamily="18" charset="0"/>
              <a:ea typeface="+mn-ea"/>
              <a:cs typeface="+mn-cs"/>
            </a:rPr>
            <a:t>Syftet med undersökningen är att Post- och telestyrelsen (PTS) ska få in uppgifter till rapporten Svensk telekommarknad som avser att bidra till ökad kunskap om marknaden för elektronisk kommunikation i Sverige samt att ta fram officiell statistik för branschen. Därutöver behöver PTS samla in uppgifter som ska ligga till grund för de marknadsanalyser som myndigheten är skyldig enligt lag och förordning</a:t>
          </a:r>
          <a:r>
            <a:rPr lang="sv-SE" sz="800" baseline="0">
              <a:solidFill>
                <a:sysClr val="windowText" lastClr="000000"/>
              </a:solidFill>
              <a:latin typeface="Garamond" pitchFamily="18" charset="0"/>
              <a:ea typeface="+mn-ea"/>
              <a:cs typeface="+mn-cs"/>
            </a:rPr>
            <a:t> </a:t>
          </a:r>
          <a:r>
            <a:rPr lang="sv-SE" sz="800">
              <a:solidFill>
                <a:sysClr val="windowText" lastClr="000000"/>
              </a:solidFill>
              <a:latin typeface="Garamond" pitchFamily="18" charset="0"/>
              <a:ea typeface="+mn-ea"/>
              <a:cs typeface="+mn-cs"/>
            </a:rPr>
            <a:t>att genomföra och eventuella beslut om betydande marknadsinflytande (SMP)</a:t>
          </a:r>
          <a:r>
            <a:rPr lang="sv-SE" sz="800" baseline="0">
              <a:solidFill>
                <a:sysClr val="windowText" lastClr="000000"/>
              </a:solidFill>
              <a:latin typeface="Garamond" pitchFamily="18" charset="0"/>
              <a:ea typeface="+mn-ea"/>
              <a:cs typeface="+mn-cs"/>
            </a:rPr>
            <a:t> </a:t>
          </a:r>
          <a:r>
            <a:rPr lang="sv-SE" sz="800">
              <a:solidFill>
                <a:sysClr val="windowText" lastClr="000000"/>
              </a:solidFill>
              <a:latin typeface="Garamond" pitchFamily="18" charset="0"/>
              <a:ea typeface="+mn-ea"/>
              <a:cs typeface="+mn-cs"/>
            </a:rPr>
            <a:t>samt andra analyser. </a:t>
          </a:r>
        </a:p>
        <a:p>
          <a:pPr marL="0" indent="0"/>
          <a:endParaRPr lang="sv-SE" sz="800">
            <a:solidFill>
              <a:sysClr val="windowText" lastClr="000000"/>
            </a:solidFill>
            <a:latin typeface="Garamond" pitchFamily="18" charset="0"/>
            <a:ea typeface="+mn-ea"/>
            <a:cs typeface="+mn-cs"/>
          </a:endParaRPr>
        </a:p>
        <a:p>
          <a:pPr marL="0" indent="0"/>
          <a:r>
            <a:rPr lang="sv-SE" sz="8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Användning och publicering av lämnade uppgifter</a:t>
          </a:r>
        </a:p>
        <a:p>
          <a:pPr marL="0" indent="0"/>
          <a:r>
            <a:rPr lang="sv-SE" sz="800">
              <a:solidFill>
                <a:sysClr val="windowText" lastClr="000000"/>
              </a:solidFill>
              <a:latin typeface="Garamond" pitchFamily="18" charset="0"/>
              <a:ea typeface="+mn-ea"/>
              <a:cs typeface="+mn-cs"/>
            </a:rPr>
            <a:t>PTS kommer att använda uppgifterna dels i rapporten "Svensk telekommarknad första halvåret 2019" som publiceras fjärde kvartalet 2019 och finns då tillgänglig på PTS webbplats, www.pts.se och på PTS statistikportal statistik.pts.se och dels till de marknadsanalyser och beslut som fortlöpande genomförs enligt 8 kap. 5 och 6 §§ Lagen (2003:389) om elektronisk kommunikation (LEK). </a:t>
          </a:r>
        </a:p>
        <a:p>
          <a:pPr marL="0" indent="0"/>
          <a:r>
            <a:rPr lang="sv-SE" sz="800">
              <a:solidFill>
                <a:sysClr val="windowText" lastClr="000000"/>
              </a:solidFill>
              <a:latin typeface="Garamond" pitchFamily="18" charset="0"/>
              <a:ea typeface="+mn-ea"/>
              <a:cs typeface="+mn-cs"/>
            </a:rPr>
            <a:t>De uppgifter som PTS kommer att använda som underlag för rapporten "Svensk telekommarknad första halvåret 2019" avser så gott som alla frågor. </a:t>
          </a:r>
        </a:p>
        <a:p>
          <a:pPr marL="0" indent="0" eaLnBrk="1" fontAlgn="auto" latinLnBrk="0" hangingPunct="1"/>
          <a:r>
            <a:rPr lang="sv-SE" sz="800">
              <a:solidFill>
                <a:sysClr val="windowText" lastClr="000000"/>
              </a:solidFill>
              <a:latin typeface="Garamond" pitchFamily="18" charset="0"/>
              <a:ea typeface="+mn-ea"/>
              <a:cs typeface="+mn-cs"/>
            </a:rPr>
            <a:t>PTS har för avsikt att publicera uppgifter hänförbara till enskilda operatörer som en del i rapporten "Svensk telekommarknad första halvåret 2019" och på PTS statistikportal. Detta gäller i stort samtliga uppgifter relaterade till slutkundsmarknader. Dessa kan därutöver komma att publiceras i samband med PTS marknadsbedömningar och beslut om betydande marknadsinflytande (SMP).</a:t>
          </a:r>
        </a:p>
        <a:p>
          <a:pPr marL="0" indent="0" eaLnBrk="1" fontAlgn="auto" latinLnBrk="0" hangingPunct="1"/>
          <a:endParaRPr lang="sv-SE" sz="800">
            <a:solidFill>
              <a:sysClr val="windowText" lastClr="000000"/>
            </a:solidFill>
            <a:latin typeface="Garamond" pitchFamily="18" charset="0"/>
            <a:ea typeface="+mn-ea"/>
            <a:cs typeface="+mn-cs"/>
          </a:endParaRPr>
        </a:p>
        <a:p>
          <a:pPr marL="0" indent="0"/>
          <a:r>
            <a:rPr lang="sv-SE" sz="8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Uppgiftsskyldighet</a:t>
          </a:r>
        </a:p>
        <a:p>
          <a:pPr marL="0" indent="0"/>
          <a:r>
            <a:rPr lang="sv-SE" sz="800">
              <a:solidFill>
                <a:sysClr val="windowText" lastClr="000000"/>
              </a:solidFill>
              <a:latin typeface="Garamond" pitchFamily="18" charset="0"/>
              <a:ea typeface="+mn-ea"/>
              <a:cs typeface="+mn-cs"/>
            </a:rPr>
            <a:t>För samtliga frågor i enkäten föreligger uppgiftsskyldighet gentemot PTS enligt 8 kap. 1 § LEK. </a:t>
          </a:r>
        </a:p>
        <a:p>
          <a:pPr marL="0" indent="0"/>
          <a:endParaRPr lang="sv-SE" sz="800">
            <a:solidFill>
              <a:sysClr val="windowText" lastClr="000000"/>
            </a:solidFill>
            <a:latin typeface="Garamond" pitchFamily="18" charset="0"/>
            <a:ea typeface="+mn-ea"/>
            <a:cs typeface="+mn-cs"/>
          </a:endParaRPr>
        </a:p>
        <a:p>
          <a:pPr marL="0" indent="0"/>
          <a:r>
            <a:rPr lang="sv-SE" sz="8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Sekretess</a:t>
          </a:r>
        </a:p>
        <a:p>
          <a:pPr marL="0" indent="0"/>
          <a:r>
            <a:rPr lang="sv-SE" sz="800">
              <a:solidFill>
                <a:sysClr val="windowText" lastClr="000000"/>
              </a:solidFill>
              <a:latin typeface="Garamond" pitchFamily="18" charset="0"/>
              <a:ea typeface="+mn-ea"/>
              <a:cs typeface="+mn-cs"/>
            </a:rPr>
            <a:t>PTS har möjlighet att med stöd av 30 kap. 23 § offentlighets- och sekretesslagen (2009:400), 9 § offentlighets- och sekretessförordningen (2009:641) och punkten 99 i bilagan  till offentlighets- och sekretessförordningen besluta  att inkomna uppgifter som av PTS bedöms vara affärsmässigt känsliga inte ska lämnas ut till den som begär att så ska ske.  </a:t>
          </a:r>
        </a:p>
        <a:p>
          <a:pPr marL="0" indent="0"/>
          <a:r>
            <a:rPr lang="sv-SE" sz="800">
              <a:solidFill>
                <a:sysClr val="windowText" lastClr="000000"/>
              </a:solidFill>
              <a:latin typeface="Garamond" pitchFamily="18" charset="0"/>
              <a:ea typeface="+mn-ea"/>
              <a:cs typeface="+mn-cs"/>
            </a:rPr>
            <a:t>Av bestämmelserna framgår dock att uppgifter avseende affärs- eller driftsförhållanden presumeras vara offentliga, dvs. utgångspunkten är att  uppgifterna inte omfattas av sekretess. Om det kan antas att den enskilde lider ekonomisk skada om uppgifterna lämnas ut eller annars offentliggörs omfattas de dock av sekretess. Sådana uppgifter som typiskt sett anses falla under sekretess är t.ex. uppgifter om förvärv, överlåtelser, verksamhetsriktlinjer,  marknadsplaneringar, prissättningskalkyler och planer rörande reklamkampanjer, det vill säga inte den typ av uppgifter som efterfrågas i detta frågeformulär.</a:t>
          </a:r>
        </a:p>
        <a:p>
          <a:pPr marL="0" indent="0"/>
          <a:r>
            <a:rPr lang="sv-SE" sz="800">
              <a:solidFill>
                <a:sysClr val="windowText" lastClr="000000"/>
              </a:solidFill>
              <a:latin typeface="Garamond" pitchFamily="18" charset="0"/>
              <a:ea typeface="+mn-ea"/>
              <a:cs typeface="+mn-cs"/>
            </a:rPr>
            <a:t>PTS har för avsikt att publicera uppgifter hänförbara till enskilda operatörer (se mer under "Användning och publicering av lämnade uppgifter"). Om uppgiftslämnaren anser att en viss uppgift omfattas av sekretess och inte ska publiceras eller lämnas ut bör skälen för detta anges till PTS i samband med inlämnandet av uppgiften. Det är PTS som i varje enskilt fall avgör om uppgiften är sådan att den omfattas av sekretess. PTS</a:t>
          </a:r>
          <a:r>
            <a:rPr lang="sv-SE" sz="800" baseline="0">
              <a:solidFill>
                <a:sysClr val="windowText" lastClr="000000"/>
              </a:solidFill>
              <a:latin typeface="Garamond" pitchFamily="18" charset="0"/>
              <a:ea typeface="+mn-ea"/>
              <a:cs typeface="+mn-cs"/>
            </a:rPr>
            <a:t> beslut att inte lämna ut uppgifter kan prövas i Kammarrätten. </a:t>
          </a:r>
          <a:endParaRPr lang="sv-SE" sz="800">
            <a:solidFill>
              <a:sysClr val="windowText" lastClr="000000"/>
            </a:solidFill>
            <a:latin typeface="Garamond" pitchFamily="18" charset="0"/>
            <a:ea typeface="+mn-ea"/>
            <a:cs typeface="+mn-cs"/>
          </a:endParaRPr>
        </a:p>
      </xdr:txBody>
    </xdr:sp>
    <xdr:clientData/>
  </xdr:twoCellAnchor>
  <xdr:twoCellAnchor>
    <xdr:from>
      <xdr:col>1</xdr:col>
      <xdr:colOff>276225</xdr:colOff>
      <xdr:row>0</xdr:row>
      <xdr:rowOff>28575</xdr:rowOff>
    </xdr:from>
    <xdr:to>
      <xdr:col>1</xdr:col>
      <xdr:colOff>1181100</xdr:colOff>
      <xdr:row>2</xdr:row>
      <xdr:rowOff>19050</xdr:rowOff>
    </xdr:to>
    <xdr:pic>
      <xdr:nvPicPr>
        <xdr:cNvPr id="9968" name="Picture 1520" descr="PTS logotype"/>
        <xdr:cNvPicPr>
          <a:picLocks noChangeAspect="1" noChangeArrowheads="1"/>
        </xdr:cNvPicPr>
      </xdr:nvPicPr>
      <xdr:blipFill>
        <a:blip xmlns:r="http://schemas.openxmlformats.org/officeDocument/2006/relationships" r:embed="rId1" cstate="print"/>
        <a:srcRect/>
        <a:stretch>
          <a:fillRect/>
        </a:stretch>
      </xdr:blipFill>
      <xdr:spPr bwMode="auto">
        <a:xfrm>
          <a:off x="1704975" y="28575"/>
          <a:ext cx="904875"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209551</xdr:colOff>
      <xdr:row>0</xdr:row>
      <xdr:rowOff>85725</xdr:rowOff>
    </xdr:from>
    <xdr:to>
      <xdr:col>1</xdr:col>
      <xdr:colOff>866775</xdr:colOff>
      <xdr:row>0</xdr:row>
      <xdr:rowOff>571500</xdr:rowOff>
    </xdr:to>
    <xdr:pic>
      <xdr:nvPicPr>
        <xdr:cNvPr id="3" name="Picture 1520" descr="PTS logotype"/>
        <xdr:cNvPicPr>
          <a:picLocks noChangeAspect="1" noChangeArrowheads="1"/>
        </xdr:cNvPicPr>
      </xdr:nvPicPr>
      <xdr:blipFill>
        <a:blip xmlns:r="http://schemas.openxmlformats.org/officeDocument/2006/relationships" r:embed="rId1" cstate="print"/>
        <a:srcRect/>
        <a:stretch>
          <a:fillRect/>
        </a:stretch>
      </xdr:blipFill>
      <xdr:spPr bwMode="auto">
        <a:xfrm>
          <a:off x="412751" y="85725"/>
          <a:ext cx="657224" cy="485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114300</xdr:colOff>
          <xdr:row>8</xdr:row>
          <xdr:rowOff>38100</xdr:rowOff>
        </xdr:from>
        <xdr:to>
          <xdr:col>16</xdr:col>
          <xdr:colOff>485775</xdr:colOff>
          <xdr:row>11</xdr:row>
          <xdr:rowOff>28575</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v-SE" sz="1000" b="0" i="0" u="none" strike="noStrike" baseline="0">
                  <a:solidFill>
                    <a:srgbClr val="000000"/>
                  </a:solidFill>
                  <a:latin typeface="Arial"/>
                  <a:cs typeface="Arial"/>
                </a:rPr>
                <a:t>Dölj alla cellrubriker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85725</xdr:rowOff>
        </xdr:from>
        <xdr:to>
          <xdr:col>16</xdr:col>
          <xdr:colOff>485775</xdr:colOff>
          <xdr:row>14</xdr:row>
          <xdr:rowOff>66675</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v-SE" sz="1000" b="0" i="0" u="none" strike="noStrike" baseline="0">
                  <a:solidFill>
                    <a:srgbClr val="000000"/>
                  </a:solidFill>
                  <a:latin typeface="Arial"/>
                  <a:cs typeface="Arial"/>
                </a:rPr>
                <a:t>Visa alla cellrubriker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xdr:row>
          <xdr:rowOff>28575</xdr:rowOff>
        </xdr:from>
        <xdr:to>
          <xdr:col>16</xdr:col>
          <xdr:colOff>485775</xdr:colOff>
          <xdr:row>18</xdr:row>
          <xdr:rowOff>9525</xdr:rowOff>
        </xdr:to>
        <xdr:sp macro="" textlink="">
          <xdr:nvSpPr>
            <xdr:cNvPr id="2051" name="Button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v-SE" sz="1000" b="0" i="0" u="none" strike="noStrike" baseline="0">
                  <a:solidFill>
                    <a:srgbClr val="000000"/>
                  </a:solidFill>
                  <a:latin typeface="Arial"/>
                  <a:cs typeface="Arial"/>
                </a:rPr>
                <a:t>Ta bort alla kommentarer (kolumn G)</a:t>
              </a:r>
            </a:p>
          </xdr:txBody>
        </xdr:sp>
        <xdr:clientData fPrintsWithSheet="0"/>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5.bin"/><Relationship Id="rId7" Type="http://schemas.openxmlformats.org/officeDocument/2006/relationships/ctrlProp" Target="../ctrlProps/ctrlProp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B1:G24"/>
  <sheetViews>
    <sheetView showGridLines="0" view="pageBreakPreview" zoomScale="86" zoomScaleNormal="100" zoomScaleSheetLayoutView="86" workbookViewId="0">
      <selection activeCell="D9" sqref="D9:E11"/>
    </sheetView>
  </sheetViews>
  <sheetFormatPr defaultColWidth="9.140625" defaultRowHeight="12.75"/>
  <cols>
    <col min="1" max="1" width="21.42578125" style="2" customWidth="1"/>
    <col min="2" max="2" width="47.140625" style="2" customWidth="1"/>
    <col min="3" max="3" width="10.5703125" style="5" customWidth="1"/>
    <col min="4" max="4" width="20.42578125" style="5" customWidth="1"/>
    <col min="5" max="5" width="8.5703125" style="5" customWidth="1"/>
    <col min="6" max="6" width="1.85546875" style="2" customWidth="1"/>
    <col min="7" max="8" width="9.140625" style="2"/>
    <col min="9" max="9" width="8.5703125" style="2" customWidth="1"/>
    <col min="10" max="16384" width="9.140625" style="2"/>
  </cols>
  <sheetData>
    <row r="1" spans="2:7" ht="22.5" customHeight="1">
      <c r="B1" s="16"/>
      <c r="C1" s="8"/>
      <c r="D1" s="562"/>
      <c r="E1" s="562"/>
    </row>
    <row r="2" spans="2:7" ht="15.75">
      <c r="B2" s="15"/>
      <c r="C2" s="10"/>
      <c r="D2" s="18"/>
      <c r="E2" s="8"/>
    </row>
    <row r="3" spans="2:7" ht="13.5" customHeight="1">
      <c r="B3" s="15"/>
      <c r="C3" s="8"/>
      <c r="D3" s="10"/>
      <c r="E3" s="10"/>
    </row>
    <row r="4" spans="2:7" ht="15">
      <c r="B4" s="16"/>
      <c r="C4" s="8"/>
      <c r="D4" s="10"/>
      <c r="E4" s="10"/>
    </row>
    <row r="5" spans="2:7" ht="12.75" customHeight="1">
      <c r="B5" s="22"/>
      <c r="C5" s="8"/>
      <c r="D5" s="10"/>
      <c r="E5" s="10"/>
    </row>
    <row r="6" spans="2:7" ht="12.75" customHeight="1">
      <c r="B6" s="22"/>
      <c r="C6" s="8"/>
      <c r="D6" s="562"/>
      <c r="E6" s="562"/>
      <c r="G6" s="389"/>
    </row>
    <row r="7" spans="2:7" ht="12.75" customHeight="1">
      <c r="B7" s="45"/>
      <c r="C7" s="24"/>
      <c r="D7" s="271" t="s">
        <v>217</v>
      </c>
      <c r="E7" s="56"/>
      <c r="G7" s="389"/>
    </row>
    <row r="8" spans="2:7" ht="12.75" customHeight="1">
      <c r="B8" s="45"/>
      <c r="C8" s="24"/>
      <c r="D8" s="57"/>
      <c r="E8" s="58"/>
      <c r="G8" s="389"/>
    </row>
    <row r="9" spans="2:7" ht="12.75" customHeight="1">
      <c r="B9" s="46"/>
      <c r="C9" s="24"/>
      <c r="D9" s="565" t="s">
        <v>81</v>
      </c>
      <c r="E9" s="565"/>
      <c r="G9" s="389"/>
    </row>
    <row r="10" spans="2:7" ht="12.75" customHeight="1">
      <c r="B10" s="44"/>
      <c r="C10" s="24"/>
      <c r="D10" s="565"/>
      <c r="E10" s="565"/>
    </row>
    <row r="11" spans="2:7" ht="12.75" customHeight="1">
      <c r="B11" s="44"/>
      <c r="C11" s="24"/>
      <c r="D11" s="566"/>
      <c r="E11" s="566"/>
    </row>
    <row r="12" spans="2:7" ht="12.75" customHeight="1">
      <c r="B12" s="44"/>
      <c r="C12" s="24"/>
      <c r="D12" s="47"/>
      <c r="E12" s="47"/>
    </row>
    <row r="13" spans="2:7" ht="12.75" customHeight="1">
      <c r="B13" s="44"/>
      <c r="C13" s="24"/>
      <c r="D13" s="24"/>
      <c r="E13" s="24"/>
    </row>
    <row r="14" spans="2:7" ht="27.75" customHeight="1">
      <c r="B14" s="563" t="s">
        <v>4</v>
      </c>
      <c r="C14" s="563"/>
      <c r="D14" s="563"/>
      <c r="E14" s="563"/>
    </row>
    <row r="15" spans="2:7" s="3" customFormat="1" ht="39.950000000000003" customHeight="1">
      <c r="B15" s="567" t="s">
        <v>214</v>
      </c>
      <c r="C15" s="568"/>
      <c r="D15" s="568"/>
      <c r="E15" s="568"/>
      <c r="G15" s="236"/>
    </row>
    <row r="16" spans="2:7" ht="22.35" customHeight="1">
      <c r="B16" s="559" t="s">
        <v>24</v>
      </c>
      <c r="C16" s="559"/>
      <c r="D16" s="559"/>
      <c r="E16" s="55"/>
    </row>
    <row r="17" spans="2:7" ht="51.6" customHeight="1">
      <c r="B17" s="560"/>
      <c r="C17" s="560"/>
      <c r="D17" s="560"/>
      <c r="E17" s="59"/>
      <c r="G17" s="6"/>
    </row>
    <row r="18" spans="2:7" ht="48.75" customHeight="1">
      <c r="B18" s="560" t="s">
        <v>195</v>
      </c>
      <c r="C18" s="560"/>
      <c r="D18" s="560"/>
      <c r="E18" s="55"/>
    </row>
    <row r="19" spans="2:7" ht="63" customHeight="1">
      <c r="B19" s="561" t="s">
        <v>215</v>
      </c>
      <c r="C19" s="561"/>
      <c r="D19" s="561"/>
      <c r="E19" s="60"/>
      <c r="G19" s="235"/>
    </row>
    <row r="20" spans="2:7" ht="95.25" customHeight="1">
      <c r="B20" s="560"/>
      <c r="C20" s="560"/>
      <c r="D20" s="560"/>
      <c r="E20" s="61"/>
    </row>
    <row r="21" spans="2:7" ht="46.5" customHeight="1">
      <c r="B21" s="564"/>
      <c r="C21" s="564"/>
      <c r="D21" s="564"/>
      <c r="E21" s="59"/>
    </row>
    <row r="22" spans="2:7" ht="15.75">
      <c r="B22" s="19"/>
      <c r="C22" s="10"/>
      <c r="D22" s="10"/>
      <c r="E22" s="10"/>
    </row>
    <row r="23" spans="2:7" ht="14.25" customHeight="1">
      <c r="B23" s="559"/>
      <c r="C23" s="559"/>
      <c r="D23" s="559"/>
      <c r="E23" s="17"/>
    </row>
    <row r="24" spans="2:7">
      <c r="B24" s="16"/>
      <c r="C24" s="10"/>
      <c r="D24" s="10"/>
      <c r="E24" s="10"/>
    </row>
  </sheetData>
  <customSheetViews>
    <customSheetView guid="{57543244-C279-4784-9046-AADA166AE6D2}" showPageBreaks="1" showGridLines="0" fitToPage="1" printArea="1">
      <selection activeCell="B14" sqref="B14:E14"/>
      <pageMargins left="0.75" right="0.75" top="1" bottom="1" header="0.5" footer="0.5"/>
      <pageSetup paperSize="9" fitToHeight="0" orientation="portrait" r:id="rId1"/>
      <headerFooter alignWithMargins="0"/>
    </customSheetView>
    <customSheetView guid="{AFB80F5F-D59D-4563-906B-EFB87107A041}" showGridLines="0" fitToPage="1">
      <selection activeCell="J26" sqref="J26"/>
      <pageMargins left="0.75" right="0.75" top="1" bottom="1" header="0.5" footer="0.5"/>
      <pageSetup paperSize="9" fitToHeight="0" orientation="portrait" r:id="rId2"/>
      <headerFooter alignWithMargins="0"/>
    </customSheetView>
  </customSheetViews>
  <mergeCells count="12">
    <mergeCell ref="D1:E1"/>
    <mergeCell ref="D6:E6"/>
    <mergeCell ref="B14:E14"/>
    <mergeCell ref="B21:D21"/>
    <mergeCell ref="D9:E11"/>
    <mergeCell ref="B15:E15"/>
    <mergeCell ref="B20:D20"/>
    <mergeCell ref="B23:D23"/>
    <mergeCell ref="B16:D16"/>
    <mergeCell ref="B17:D17"/>
    <mergeCell ref="B18:D18"/>
    <mergeCell ref="B19:D19"/>
  </mergeCells>
  <phoneticPr fontId="41" type="noConversion"/>
  <pageMargins left="0.75" right="0.75" top="1" bottom="1" header="0.5" footer="0.5"/>
  <pageSetup paperSize="9" fitToHeight="0"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2" sqref="J22"/>
    </sheetView>
  </sheetViews>
  <sheetFormatPr defaultColWidth="9.140625" defaultRowHeight="12.75"/>
  <cols>
    <col min="1" max="16384" width="9.140625" style="355"/>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M43"/>
  <sheetViews>
    <sheetView showGridLines="0" tabSelected="1" view="pageBreakPreview" topLeftCell="A10" zoomScale="150" zoomScaleNormal="100" zoomScaleSheetLayoutView="150" workbookViewId="0">
      <selection activeCell="A32" sqref="A32"/>
    </sheetView>
  </sheetViews>
  <sheetFormatPr defaultColWidth="9.140625" defaultRowHeight="12.75"/>
  <cols>
    <col min="1" max="1" width="21.42578125" style="4" customWidth="1"/>
    <col min="2" max="2" width="23.42578125" style="7" customWidth="1"/>
    <col min="3" max="3" width="17.85546875" style="6" customWidth="1"/>
    <col min="4" max="4" width="15.5703125" style="248" customWidth="1"/>
    <col min="5" max="5" width="22.85546875" style="248" customWidth="1"/>
    <col min="6" max="6" width="9.5703125" style="249" customWidth="1"/>
    <col min="7" max="7" width="5.42578125" style="2" customWidth="1"/>
    <col min="8" max="8" width="9.140625" style="2"/>
    <col min="9" max="9" width="8.5703125" style="2" customWidth="1"/>
    <col min="10" max="16384" width="9.140625" style="2"/>
  </cols>
  <sheetData>
    <row r="1" spans="1:39" s="21" customFormat="1" ht="22.5" customHeight="1">
      <c r="A1" s="20"/>
      <c r="B1" s="571"/>
      <c r="C1" s="571"/>
      <c r="D1" s="8"/>
      <c r="E1" s="9" t="s">
        <v>13</v>
      </c>
      <c r="F1" s="9"/>
    </row>
    <row r="2" spans="1:39" s="21" customFormat="1" ht="15">
      <c r="A2" s="20"/>
      <c r="B2" s="571"/>
      <c r="C2" s="571"/>
      <c r="D2" s="241"/>
      <c r="E2" s="241"/>
      <c r="F2" s="8"/>
    </row>
    <row r="3" spans="1:39" s="21" customFormat="1" ht="12.6" customHeight="1">
      <c r="A3" s="20"/>
      <c r="B3" s="23"/>
      <c r="C3" s="23"/>
      <c r="D3" s="24"/>
      <c r="E3" s="367" t="s">
        <v>218</v>
      </c>
      <c r="F3" s="56"/>
      <c r="G3" s="237"/>
      <c r="H3" s="237"/>
    </row>
    <row r="4" spans="1:39" s="21" customFormat="1" ht="12.75" customHeight="1">
      <c r="A4" s="20"/>
      <c r="B4" s="240"/>
      <c r="C4" s="25"/>
      <c r="D4" s="51"/>
      <c r="E4" s="257"/>
      <c r="F4" s="257"/>
    </row>
    <row r="5" spans="1:39" s="21" customFormat="1" ht="12.75" customHeight="1">
      <c r="A5" s="20"/>
      <c r="B5" s="25"/>
      <c r="C5" s="25"/>
      <c r="D5" s="257"/>
      <c r="E5" s="565" t="s">
        <v>39</v>
      </c>
      <c r="F5" s="565"/>
    </row>
    <row r="6" spans="1:39" s="21" customFormat="1" ht="21.75" customHeight="1">
      <c r="A6" s="20"/>
      <c r="B6" s="25"/>
      <c r="C6" s="25"/>
      <c r="D6" s="24"/>
      <c r="E6" s="565"/>
      <c r="F6" s="565"/>
    </row>
    <row r="7" spans="1:39" ht="22.5" customHeight="1">
      <c r="B7" s="572" t="s">
        <v>16</v>
      </c>
      <c r="C7" s="572"/>
      <c r="D7" s="572"/>
      <c r="E7" s="572"/>
      <c r="F7" s="572"/>
    </row>
    <row r="8" spans="1:39" s="12" customFormat="1" ht="16.5">
      <c r="A8" s="11"/>
      <c r="B8" s="573" t="s">
        <v>204</v>
      </c>
      <c r="C8" s="573"/>
      <c r="D8" s="573"/>
      <c r="E8" s="573"/>
      <c r="F8" s="573"/>
      <c r="G8" s="236"/>
    </row>
    <row r="9" spans="1:39" s="12" customFormat="1" ht="13.5" customHeight="1">
      <c r="A9" s="11"/>
      <c r="B9" s="573"/>
      <c r="C9" s="573"/>
      <c r="D9" s="573"/>
      <c r="E9" s="573"/>
      <c r="F9" s="573"/>
      <c r="G9" s="6"/>
    </row>
    <row r="10" spans="1:39" s="14" customFormat="1" ht="4.5" customHeight="1">
      <c r="A10" s="13"/>
      <c r="B10" s="574"/>
      <c r="C10" s="574"/>
      <c r="D10" s="574"/>
      <c r="E10" s="574"/>
      <c r="F10" s="574"/>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ht="54" customHeight="1">
      <c r="B11" s="242"/>
      <c r="C11" s="243"/>
      <c r="D11" s="243"/>
      <c r="E11" s="243"/>
      <c r="F11" s="244"/>
      <c r="H11" s="530"/>
    </row>
    <row r="12" spans="1:39" ht="48" customHeight="1">
      <c r="B12" s="28"/>
      <c r="C12" s="196"/>
      <c r="D12" s="196"/>
      <c r="E12" s="196"/>
      <c r="F12" s="30"/>
      <c r="H12" s="530"/>
    </row>
    <row r="13" spans="1:39" s="6" customFormat="1" ht="19.5" customHeight="1">
      <c r="A13" s="7"/>
      <c r="B13" s="580"/>
      <c r="C13" s="581"/>
      <c r="D13" s="581"/>
      <c r="E13" s="26"/>
      <c r="F13" s="27"/>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s="6" customFormat="1" ht="12.6" customHeight="1">
      <c r="A14" s="7"/>
      <c r="B14" s="575"/>
      <c r="C14" s="577"/>
      <c r="D14" s="26"/>
      <c r="E14" s="26"/>
      <c r="F14" s="27"/>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s="6" customFormat="1" ht="12.6" customHeight="1">
      <c r="A15" s="7"/>
      <c r="B15" s="578"/>
      <c r="C15" s="579"/>
      <c r="D15" s="26"/>
      <c r="E15" s="26"/>
      <c r="F15" s="27"/>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39" s="6" customFormat="1" ht="12.6" customHeight="1">
      <c r="A16" s="7"/>
      <c r="B16" s="578"/>
      <c r="C16" s="579"/>
      <c r="D16" s="26"/>
      <c r="E16" s="26"/>
      <c r="F16" s="27"/>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39" s="6" customFormat="1" ht="12.6" customHeight="1">
      <c r="A17" s="7"/>
      <c r="B17" s="578"/>
      <c r="C17" s="579"/>
      <c r="D17" s="26"/>
      <c r="E17" s="26"/>
      <c r="F17" s="27"/>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row>
    <row r="18" spans="1:39" s="6" customFormat="1" ht="12.6" customHeight="1">
      <c r="A18" s="7"/>
      <c r="B18" s="575"/>
      <c r="C18" s="577"/>
      <c r="D18" s="26"/>
      <c r="E18" s="26"/>
      <c r="F18" s="27"/>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9" s="6" customFormat="1" ht="12.6" customHeight="1">
      <c r="B19" s="575"/>
      <c r="C19" s="577"/>
      <c r="D19" s="26"/>
      <c r="E19" s="26"/>
      <c r="F19" s="27"/>
      <c r="G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39" s="6" customFormat="1" ht="12.6" customHeight="1">
      <c r="A20" s="7"/>
      <c r="B20" s="575"/>
      <c r="C20" s="577"/>
      <c r="D20" s="577"/>
      <c r="E20" s="26"/>
      <c r="F20" s="27"/>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9" s="6" customFormat="1" ht="12.6" customHeight="1">
      <c r="A21" s="7"/>
      <c r="B21" s="575"/>
      <c r="C21" s="576"/>
      <c r="D21" s="576"/>
      <c r="E21" s="26"/>
      <c r="F21" s="27"/>
      <c r="H21" s="181"/>
      <c r="I21" s="181"/>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s="6" customFormat="1" ht="12.6" customHeight="1">
      <c r="A22" s="7"/>
      <c r="B22" s="575"/>
      <c r="C22" s="576"/>
      <c r="D22" s="576"/>
      <c r="E22" s="576"/>
      <c r="F22" s="27"/>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s="6" customFormat="1" ht="12.6" customHeight="1">
      <c r="A23" s="7"/>
      <c r="B23" s="575"/>
      <c r="C23" s="577"/>
      <c r="D23" s="26"/>
      <c r="E23" s="26"/>
      <c r="F23" s="27"/>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s="6" customFormat="1" ht="54" customHeight="1">
      <c r="A24" s="354"/>
      <c r="B24" s="28"/>
      <c r="C24" s="196"/>
      <c r="D24" s="196"/>
      <c r="E24" s="196"/>
      <c r="F24" s="30"/>
      <c r="H24" s="349"/>
      <c r="I24" s="2"/>
      <c r="J24" s="2"/>
      <c r="K24" s="189"/>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39" s="6" customFormat="1" ht="55.5" customHeight="1">
      <c r="A25" s="7"/>
      <c r="B25" s="28"/>
      <c r="C25" s="196"/>
      <c r="D25" s="196"/>
      <c r="E25" s="196"/>
      <c r="F25" s="30"/>
      <c r="H25" s="569"/>
      <c r="I25" s="570"/>
      <c r="J25" s="570"/>
      <c r="K25" s="570"/>
      <c r="L25" s="570"/>
      <c r="M25" s="570"/>
      <c r="N25" s="570"/>
      <c r="O25" s="570"/>
      <c r="P25" s="570"/>
      <c r="Q25" s="2"/>
      <c r="R25" s="2"/>
      <c r="S25" s="2"/>
      <c r="T25" s="2"/>
      <c r="U25" s="2"/>
      <c r="V25" s="2"/>
      <c r="W25" s="2"/>
      <c r="X25" s="2"/>
      <c r="Y25" s="2"/>
      <c r="Z25" s="2"/>
      <c r="AA25" s="2"/>
      <c r="AB25" s="2"/>
      <c r="AC25" s="2"/>
      <c r="AD25" s="2"/>
      <c r="AE25" s="2"/>
      <c r="AF25" s="2"/>
      <c r="AG25" s="2"/>
      <c r="AH25" s="2"/>
      <c r="AI25" s="2"/>
      <c r="AJ25" s="2"/>
      <c r="AK25" s="2"/>
      <c r="AL25" s="2"/>
      <c r="AM25" s="2"/>
    </row>
    <row r="26" spans="1:39" ht="28.5" customHeight="1">
      <c r="B26" s="28"/>
      <c r="C26" s="196"/>
      <c r="D26" s="196"/>
      <c r="E26" s="196"/>
      <c r="F26" s="30"/>
    </row>
    <row r="27" spans="1:39" ht="18" customHeight="1">
      <c r="B27" s="28"/>
      <c r="C27" s="196"/>
      <c r="D27" s="196"/>
      <c r="E27" s="196"/>
      <c r="F27" s="30"/>
    </row>
    <row r="28" spans="1:39" ht="18" customHeight="1">
      <c r="B28" s="28"/>
      <c r="C28" s="196"/>
      <c r="D28" s="196"/>
      <c r="E28" s="196"/>
      <c r="F28" s="30"/>
      <c r="H28" s="236"/>
    </row>
    <row r="29" spans="1:39" ht="12.75" customHeight="1">
      <c r="B29" s="31"/>
      <c r="C29" s="26"/>
      <c r="D29" s="26"/>
      <c r="E29" s="26"/>
      <c r="F29" s="27"/>
    </row>
    <row r="30" spans="1:39" ht="21.75" customHeight="1">
      <c r="B30" s="32"/>
      <c r="C30" s="33"/>
      <c r="D30" s="33"/>
      <c r="E30" s="33"/>
      <c r="F30" s="34"/>
      <c r="H30" s="236"/>
    </row>
    <row r="31" spans="1:39" ht="15">
      <c r="B31" s="35"/>
      <c r="C31" s="36"/>
      <c r="D31" s="24"/>
      <c r="E31" s="24"/>
      <c r="F31" s="37"/>
      <c r="H31" s="6"/>
    </row>
    <row r="32" spans="1:39" ht="48.75" customHeight="1">
      <c r="B32" s="28"/>
      <c r="C32" s="196"/>
      <c r="D32" s="196"/>
      <c r="E32" s="196"/>
      <c r="F32" s="30"/>
    </row>
    <row r="33" spans="2:8" ht="3.75" customHeight="1">
      <c r="B33" s="38"/>
      <c r="C33" s="39"/>
      <c r="D33" s="40"/>
      <c r="E33" s="40"/>
      <c r="F33" s="41"/>
    </row>
    <row r="34" spans="2:8" ht="3.75" customHeight="1">
      <c r="B34" s="42"/>
      <c r="C34" s="43"/>
      <c r="D34" s="24"/>
      <c r="E34" s="24"/>
      <c r="F34" s="37"/>
    </row>
    <row r="35" spans="2:8">
      <c r="B35" s="28"/>
      <c r="C35" s="196"/>
      <c r="D35" s="245"/>
      <c r="E35" s="245"/>
      <c r="F35" s="246"/>
    </row>
    <row r="36" spans="2:8">
      <c r="B36" s="28"/>
      <c r="C36" s="196"/>
      <c r="D36" s="245"/>
      <c r="E36" s="245"/>
      <c r="F36" s="246"/>
    </row>
    <row r="37" spans="2:8">
      <c r="B37" s="28"/>
      <c r="C37" s="196"/>
      <c r="D37" s="245"/>
      <c r="E37" s="245"/>
      <c r="F37" s="245"/>
      <c r="G37" s="6"/>
      <c r="H37" s="6"/>
    </row>
    <row r="38" spans="2:8">
      <c r="B38" s="196"/>
      <c r="C38" s="196"/>
      <c r="D38" s="245"/>
      <c r="E38" s="245"/>
      <c r="F38" s="245"/>
      <c r="G38" s="7"/>
    </row>
    <row r="39" spans="2:8" ht="7.35" customHeight="1">
      <c r="B39" s="196"/>
      <c r="C39" s="196"/>
      <c r="D39" s="245"/>
      <c r="E39" s="245"/>
      <c r="F39" s="245"/>
      <c r="G39" s="4"/>
    </row>
    <row r="40" spans="2:8" ht="21" customHeight="1">
      <c r="B40" s="247"/>
      <c r="C40" s="247"/>
      <c r="D40" s="241"/>
      <c r="E40" s="241"/>
      <c r="F40" s="241"/>
      <c r="G40" s="7"/>
    </row>
    <row r="41" spans="2:8">
      <c r="B41" s="247"/>
      <c r="C41" s="247"/>
      <c r="D41" s="241"/>
      <c r="E41" s="241"/>
      <c r="F41" s="241"/>
      <c r="G41" s="4"/>
    </row>
    <row r="42" spans="2:8">
      <c r="B42" s="247"/>
      <c r="C42" s="247"/>
      <c r="D42" s="241"/>
      <c r="E42" s="241"/>
      <c r="F42" s="241"/>
      <c r="G42" s="4"/>
    </row>
    <row r="43" spans="2:8">
      <c r="B43" s="247"/>
      <c r="C43" s="247"/>
      <c r="D43" s="241"/>
      <c r="E43" s="241"/>
      <c r="F43" s="241"/>
      <c r="G43" s="4"/>
    </row>
  </sheetData>
  <customSheetViews>
    <customSheetView guid="{57543244-C279-4784-9046-AADA166AE6D2}" scale="150" showPageBreaks="1" showGridLines="0" printArea="1" topLeftCell="A16">
      <selection activeCell="B8" sqref="B8:F8"/>
      <pageMargins left="0.67" right="0.66" top="0.55000000000000004" bottom="0.33" header="0.24" footer="0.18"/>
      <pageSetup paperSize="9" scale="97" fitToWidth="0" fitToHeight="0" orientation="portrait" r:id="rId1"/>
      <headerFooter alignWithMargins="0"/>
    </customSheetView>
    <customSheetView guid="{AFB80F5F-D59D-4563-906B-EFB87107A041}" scale="150" showGridLines="0" topLeftCell="A16">
      <selection activeCell="B8" sqref="B8:F8"/>
      <pageMargins left="0.67" right="0.66" top="0.55000000000000004" bottom="0.33" header="0.24" footer="0.18"/>
      <pageSetup paperSize="9" scale="97" fitToWidth="0" fitToHeight="0" orientation="portrait" r:id="rId2"/>
      <headerFooter alignWithMargins="0"/>
    </customSheetView>
  </customSheetViews>
  <mergeCells count="18">
    <mergeCell ref="B13:D13"/>
    <mergeCell ref="B19:C19"/>
    <mergeCell ref="H25:P25"/>
    <mergeCell ref="B1:C2"/>
    <mergeCell ref="B7:F7"/>
    <mergeCell ref="B8:F8"/>
    <mergeCell ref="B9:F9"/>
    <mergeCell ref="E5:F6"/>
    <mergeCell ref="B10:F10"/>
    <mergeCell ref="B21:D21"/>
    <mergeCell ref="B22:E22"/>
    <mergeCell ref="B14:C14"/>
    <mergeCell ref="B23:C23"/>
    <mergeCell ref="B20:D20"/>
    <mergeCell ref="B15:C15"/>
    <mergeCell ref="B16:C16"/>
    <mergeCell ref="B17:C17"/>
    <mergeCell ref="B18:C18"/>
  </mergeCells>
  <phoneticPr fontId="41" type="noConversion"/>
  <pageMargins left="0.67" right="0.66" top="0.55000000000000004" bottom="0.33" header="0.24" footer="0.18"/>
  <pageSetup paperSize="9" scale="97" fitToWidth="0"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0"/>
  <sheetViews>
    <sheetView showGridLines="0" view="pageBreakPreview" zoomScaleNormal="100" zoomScaleSheetLayoutView="100" workbookViewId="0">
      <pane ySplit="2" topLeftCell="A25" activePane="bottomLeft" state="frozen"/>
      <selection activeCell="B22" sqref="C22"/>
      <selection pane="bottomLeft" activeCell="B22" sqref="C22"/>
    </sheetView>
  </sheetViews>
  <sheetFormatPr defaultColWidth="9.140625" defaultRowHeight="12.75"/>
  <cols>
    <col min="1" max="1" width="2.85546875" style="49" customWidth="1"/>
    <col min="2" max="2" width="63.85546875" style="49" customWidth="1"/>
    <col min="3" max="5" width="8.5703125" style="128" customWidth="1"/>
    <col min="6" max="6" width="59.140625" style="480" customWidth="1"/>
    <col min="7" max="7" width="53.85546875" style="49" customWidth="1"/>
    <col min="8" max="16384" width="9.140625" style="49"/>
  </cols>
  <sheetData>
    <row r="1" spans="1:45" s="276" customFormat="1" ht="58.5" customHeight="1" thickBot="1">
      <c r="A1" s="98"/>
      <c r="B1" s="125"/>
      <c r="C1" s="119"/>
      <c r="D1" s="443"/>
      <c r="E1" s="443"/>
      <c r="F1" s="444"/>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row>
    <row r="2" spans="1:45" s="276" customFormat="1" ht="18" customHeight="1" thickBot="1">
      <c r="A2" s="98"/>
      <c r="B2" s="585" t="s">
        <v>6</v>
      </c>
      <c r="C2" s="586"/>
      <c r="D2" s="586"/>
      <c r="E2" s="587"/>
      <c r="F2" s="446"/>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row>
    <row r="3" spans="1:45" ht="39.75" customHeight="1">
      <c r="A3" s="98"/>
      <c r="B3" s="588" t="s">
        <v>16</v>
      </c>
      <c r="C3" s="588"/>
      <c r="D3" s="588"/>
      <c r="E3" s="588"/>
      <c r="F3" s="447"/>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row>
    <row r="4" spans="1:45" ht="15" customHeight="1">
      <c r="A4" s="98"/>
      <c r="B4" s="589" t="s">
        <v>17</v>
      </c>
      <c r="C4" s="589"/>
      <c r="D4" s="589"/>
      <c r="E4" s="589"/>
      <c r="F4" s="448"/>
    </row>
    <row r="5" spans="1:45" ht="15.75">
      <c r="A5" s="98"/>
      <c r="B5" s="589" t="str">
        <f>CONCATENATE("Svensk telekommarknad ",'Om detta formulär'!C6)</f>
        <v>Svensk telekommarknad första halvåret 2019</v>
      </c>
      <c r="C5" s="589"/>
      <c r="D5" s="589"/>
      <c r="E5" s="589"/>
      <c r="F5" s="448"/>
    </row>
    <row r="6" spans="1:45" ht="15.75">
      <c r="A6" s="144"/>
      <c r="B6" s="589"/>
      <c r="C6" s="589"/>
      <c r="D6" s="589"/>
      <c r="E6" s="589"/>
      <c r="F6" s="448"/>
    </row>
    <row r="7" spans="1:45" ht="15.75">
      <c r="A7" s="98"/>
      <c r="B7" s="589"/>
      <c r="C7" s="589"/>
      <c r="D7" s="589"/>
      <c r="E7" s="589"/>
      <c r="F7" s="448"/>
    </row>
    <row r="8" spans="1:45" ht="15.75">
      <c r="A8" s="98"/>
      <c r="B8" s="589"/>
      <c r="C8" s="589"/>
      <c r="D8" s="589"/>
      <c r="E8" s="589"/>
      <c r="F8" s="448"/>
    </row>
    <row r="9" spans="1:45" ht="15.75">
      <c r="A9" s="98"/>
      <c r="B9" s="449" t="s">
        <v>99</v>
      </c>
      <c r="C9" s="450"/>
      <c r="D9" s="451"/>
      <c r="E9" s="452"/>
      <c r="F9" s="453"/>
      <c r="G9" s="185"/>
    </row>
    <row r="10" spans="1:45" ht="15">
      <c r="A10" s="98"/>
      <c r="B10" s="590" t="s">
        <v>18</v>
      </c>
      <c r="C10" s="591"/>
      <c r="D10" s="591"/>
      <c r="E10" s="592"/>
      <c r="F10" s="454"/>
    </row>
    <row r="11" spans="1:45" s="122" customFormat="1" ht="15">
      <c r="A11" s="98"/>
      <c r="B11" s="593"/>
      <c r="C11" s="594"/>
      <c r="D11" s="594"/>
      <c r="E11" s="595"/>
      <c r="F11" s="455"/>
    </row>
    <row r="12" spans="1:45" ht="15">
      <c r="A12" s="98"/>
      <c r="B12" s="582" t="s">
        <v>19</v>
      </c>
      <c r="C12" s="583"/>
      <c r="D12" s="583"/>
      <c r="E12" s="584"/>
      <c r="F12" s="454"/>
    </row>
    <row r="13" spans="1:45" s="122" customFormat="1" ht="15">
      <c r="A13" s="98"/>
      <c r="B13" s="593"/>
      <c r="C13" s="594"/>
      <c r="D13" s="594"/>
      <c r="E13" s="595"/>
      <c r="F13" s="455"/>
    </row>
    <row r="14" spans="1:45" ht="15">
      <c r="A14" s="98"/>
      <c r="B14" s="582" t="s">
        <v>20</v>
      </c>
      <c r="C14" s="583"/>
      <c r="D14" s="583"/>
      <c r="E14" s="584"/>
      <c r="F14" s="454"/>
    </row>
    <row r="15" spans="1:45" s="122" customFormat="1" ht="15">
      <c r="A15" s="98"/>
      <c r="B15" s="598" t="s">
        <v>13</v>
      </c>
      <c r="C15" s="594"/>
      <c r="D15" s="594"/>
      <c r="E15" s="595"/>
      <c r="F15" s="455"/>
    </row>
    <row r="16" spans="1:45" ht="15">
      <c r="A16" s="98"/>
      <c r="B16" s="456" t="s">
        <v>21</v>
      </c>
      <c r="C16" s="457"/>
      <c r="D16" s="457"/>
      <c r="E16" s="458"/>
      <c r="F16" s="459"/>
    </row>
    <row r="17" spans="1:7" s="122" customFormat="1" ht="15">
      <c r="A17" s="144"/>
      <c r="B17" s="593"/>
      <c r="C17" s="594"/>
      <c r="D17" s="594"/>
      <c r="E17" s="595"/>
      <c r="F17" s="455"/>
    </row>
    <row r="18" spans="1:7" ht="15.75">
      <c r="A18" s="98"/>
      <c r="B18" s="460" t="s">
        <v>22</v>
      </c>
      <c r="C18" s="461"/>
      <c r="D18" s="461"/>
      <c r="E18" s="462"/>
      <c r="F18" s="463"/>
    </row>
    <row r="19" spans="1:7" s="122" customFormat="1" ht="15.75">
      <c r="A19" s="98"/>
      <c r="B19" s="599"/>
      <c r="C19" s="594"/>
      <c r="D19" s="594"/>
      <c r="E19" s="595"/>
      <c r="F19" s="455"/>
    </row>
    <row r="20" spans="1:7" s="122" customFormat="1" ht="15.75" hidden="1">
      <c r="A20" s="98"/>
      <c r="B20" s="460" t="s">
        <v>92</v>
      </c>
      <c r="C20" s="461"/>
      <c r="D20" s="461"/>
      <c r="E20" s="462"/>
      <c r="F20" s="463"/>
    </row>
    <row r="21" spans="1:7" s="122" customFormat="1" ht="15.75" hidden="1">
      <c r="A21" s="98"/>
      <c r="B21" s="599"/>
      <c r="C21" s="594"/>
      <c r="D21" s="594"/>
      <c r="E21" s="595"/>
      <c r="F21" s="455"/>
    </row>
    <row r="22" spans="1:7" s="122" customFormat="1" ht="15">
      <c r="A22" s="98"/>
      <c r="B22" s="456" t="s">
        <v>23</v>
      </c>
      <c r="C22" s="600" t="s">
        <v>13</v>
      </c>
      <c r="D22" s="600"/>
      <c r="E22" s="601"/>
      <c r="F22" s="464"/>
    </row>
    <row r="23" spans="1:7" s="122" customFormat="1" ht="15.75">
      <c r="A23" s="98"/>
      <c r="B23" s="602"/>
      <c r="C23" s="603"/>
      <c r="D23" s="603"/>
      <c r="E23" s="604"/>
      <c r="F23" s="465"/>
    </row>
    <row r="24" spans="1:7" s="122" customFormat="1" ht="15.75">
      <c r="A24" s="98"/>
      <c r="B24" s="466"/>
      <c r="C24" s="466"/>
      <c r="D24" s="466"/>
      <c r="E24" s="466"/>
      <c r="F24" s="467"/>
    </row>
    <row r="25" spans="1:7" s="122" customFormat="1" ht="28.5" customHeight="1">
      <c r="A25" s="98"/>
      <c r="B25" s="468" t="s">
        <v>91</v>
      </c>
      <c r="C25" s="466"/>
      <c r="D25" s="466"/>
      <c r="E25" s="466"/>
      <c r="F25" s="467"/>
    </row>
    <row r="26" spans="1:7" s="122" customFormat="1" ht="30.6" customHeight="1">
      <c r="A26" s="98"/>
      <c r="B26" s="605"/>
      <c r="C26" s="606"/>
      <c r="D26" s="606"/>
      <c r="E26" s="607"/>
      <c r="F26" s="469"/>
    </row>
    <row r="27" spans="1:7" s="122" customFormat="1" ht="19.5" customHeight="1">
      <c r="A27" s="98"/>
      <c r="B27" s="608" t="s">
        <v>208</v>
      </c>
      <c r="C27" s="609"/>
      <c r="D27" s="609"/>
      <c r="E27" s="609"/>
      <c r="F27" s="470"/>
    </row>
    <row r="28" spans="1:7" s="472" customFormat="1" ht="27.75" customHeight="1">
      <c r="A28" s="98"/>
      <c r="B28" s="610"/>
      <c r="C28" s="610"/>
      <c r="D28" s="610"/>
      <c r="E28" s="610"/>
      <c r="F28" s="470"/>
      <c r="G28" s="471"/>
    </row>
    <row r="29" spans="1:7" ht="27.6" customHeight="1">
      <c r="A29" s="98"/>
      <c r="B29" s="611"/>
      <c r="C29" s="612"/>
      <c r="D29" s="612"/>
      <c r="E29" s="613"/>
      <c r="F29" s="473"/>
      <c r="G29" s="131"/>
    </row>
    <row r="30" spans="1:7" ht="63" customHeight="1">
      <c r="A30" s="98"/>
      <c r="B30" s="614" t="s">
        <v>209</v>
      </c>
      <c r="C30" s="614"/>
      <c r="D30" s="614"/>
      <c r="E30" s="614"/>
      <c r="F30" s="474"/>
      <c r="G30" s="471"/>
    </row>
    <row r="31" spans="1:7" ht="63" customHeight="1">
      <c r="A31" s="98"/>
      <c r="B31" s="615"/>
      <c r="C31" s="616"/>
      <c r="D31" s="616"/>
      <c r="E31" s="617"/>
      <c r="F31" s="475"/>
      <c r="G31" s="185"/>
    </row>
    <row r="32" spans="1:7" s="387" customFormat="1" ht="31.5">
      <c r="A32" s="383"/>
      <c r="B32" s="476" t="str">
        <f>CONCATENATE("Inom vilken/vilka delverksamheter hade ni verksamhet i Sverige under ",'Om detta formulär'!C6,"?")</f>
        <v>Inom vilken/vilka delverksamheter hade ni verksamhet i Sverige under första halvåret 2019?</v>
      </c>
      <c r="C32" s="477"/>
      <c r="D32" s="478" t="s">
        <v>14</v>
      </c>
      <c r="E32" s="108"/>
      <c r="F32" s="120"/>
    </row>
    <row r="33" spans="1:7" s="122" customFormat="1" ht="15.75">
      <c r="A33" s="98"/>
      <c r="B33" s="479" t="s">
        <v>44</v>
      </c>
      <c r="C33" s="481"/>
      <c r="D33" s="482"/>
      <c r="E33" s="108"/>
      <c r="F33" s="120"/>
    </row>
    <row r="34" spans="1:7" s="122" customFormat="1" ht="15.75">
      <c r="A34" s="98"/>
      <c r="B34" s="479" t="s">
        <v>45</v>
      </c>
      <c r="C34" s="481"/>
      <c r="D34" s="482"/>
      <c r="E34" s="108"/>
      <c r="F34" s="120"/>
    </row>
    <row r="35" spans="1:7" s="122" customFormat="1" ht="15.75">
      <c r="A35" s="98"/>
      <c r="B35" s="479" t="s">
        <v>46</v>
      </c>
      <c r="C35" s="481"/>
      <c r="D35" s="482"/>
      <c r="E35" s="108"/>
      <c r="F35" s="120"/>
      <c r="G35" s="53"/>
    </row>
    <row r="36" spans="1:7" s="122" customFormat="1" ht="15.75">
      <c r="A36" s="98"/>
      <c r="B36" s="479" t="s">
        <v>47</v>
      </c>
      <c r="C36" s="481"/>
      <c r="D36" s="482"/>
      <c r="E36" s="108"/>
      <c r="F36" s="120"/>
      <c r="G36" s="53"/>
    </row>
    <row r="37" spans="1:7" s="122" customFormat="1" ht="15.75">
      <c r="A37" s="98"/>
      <c r="B37" s="479" t="s">
        <v>48</v>
      </c>
      <c r="C37" s="481"/>
      <c r="D37" s="482"/>
      <c r="E37" s="108"/>
      <c r="F37" s="120"/>
      <c r="G37" s="53"/>
    </row>
    <row r="38" spans="1:7" s="122" customFormat="1" ht="29.1" customHeight="1">
      <c r="A38" s="98"/>
      <c r="B38" s="596"/>
      <c r="C38" s="597"/>
      <c r="D38" s="597"/>
      <c r="E38" s="597"/>
      <c r="F38" s="706"/>
    </row>
    <row r="39" spans="1:7" ht="48.75" customHeight="1"/>
    <row r="40" spans="1:7" ht="48.75" customHeight="1"/>
    <row r="41" spans="1:7" ht="48.75" customHeight="1"/>
    <row r="42" spans="1:7" ht="48.75" customHeight="1"/>
    <row r="43" spans="1:7" ht="48.75" customHeight="1"/>
    <row r="44" spans="1:7" ht="48.75" customHeight="1"/>
    <row r="45" spans="1:7" ht="48.75" customHeight="1"/>
    <row r="46" spans="1:7" ht="48.75" customHeight="1"/>
    <row r="47" spans="1:7" ht="48.75" customHeight="1"/>
    <row r="48" spans="1:7" ht="48.75" customHeight="1"/>
    <row r="49" ht="48.75" customHeight="1"/>
    <row r="50" ht="48.75" customHeight="1"/>
    <row r="51" ht="48.75" customHeight="1"/>
    <row r="52" ht="48.75" customHeight="1"/>
    <row r="53" ht="48.75" customHeight="1"/>
    <row r="54" ht="48.75" customHeight="1"/>
    <row r="55" ht="48.75" customHeight="1"/>
    <row r="56" ht="48.75" customHeight="1"/>
    <row r="57" ht="48.75" customHeight="1"/>
    <row r="58" ht="48.75" customHeight="1"/>
    <row r="59" ht="48.75" customHeight="1"/>
    <row r="60" ht="48.75" customHeight="1"/>
    <row r="61" ht="48.75" customHeight="1"/>
    <row r="62" ht="48.75" customHeight="1"/>
    <row r="63" ht="48.75" customHeight="1"/>
    <row r="64" ht="48.75" customHeight="1"/>
    <row r="65" ht="48.75" customHeight="1"/>
    <row r="66" ht="48.75" customHeight="1"/>
    <row r="67" ht="48.75" customHeight="1"/>
    <row r="68" ht="48.75" customHeight="1"/>
    <row r="70" ht="9.75" customHeight="1"/>
  </sheetData>
  <dataConsolidate/>
  <mergeCells count="24">
    <mergeCell ref="B38:E38"/>
    <mergeCell ref="B15:E15"/>
    <mergeCell ref="B17:E17"/>
    <mergeCell ref="B19:E19"/>
    <mergeCell ref="B21:E21"/>
    <mergeCell ref="C22:E22"/>
    <mergeCell ref="B23:E23"/>
    <mergeCell ref="B26:E26"/>
    <mergeCell ref="B27:E28"/>
    <mergeCell ref="B29:E29"/>
    <mergeCell ref="B30:E30"/>
    <mergeCell ref="B31:E31"/>
    <mergeCell ref="B14:E14"/>
    <mergeCell ref="B2:E2"/>
    <mergeCell ref="B3:E3"/>
    <mergeCell ref="B4:E4"/>
    <mergeCell ref="B5:E5"/>
    <mergeCell ref="B6:E6"/>
    <mergeCell ref="B7:E7"/>
    <mergeCell ref="B8:E8"/>
    <mergeCell ref="B10:E10"/>
    <mergeCell ref="B11:E11"/>
    <mergeCell ref="B12:E12"/>
    <mergeCell ref="B13:E13"/>
  </mergeCells>
  <dataValidations count="1">
    <dataValidation type="list" allowBlank="1" showInputMessage="1" showErrorMessage="1" sqref="D33:D37">
      <formula1>"Ja,Nej"</formula1>
    </dataValidation>
  </dataValidations>
  <pageMargins left="0.78740157480314965" right="0.78740157480314965" top="0.51181102362204722" bottom="0.35433070866141736" header="0.51181102362204722" footer="0.31496062992125984"/>
  <pageSetup paperSize="9" scale="94" fitToHeight="0" orientation="portrait" r:id="rId1"/>
  <headerFooter alignWithMargins="0">
    <oddFooter>&amp;CSida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53"/>
  <sheetViews>
    <sheetView showGridLines="0" view="pageBreakPreview" topLeftCell="A22" zoomScaleNormal="100" zoomScaleSheetLayoutView="100" workbookViewId="0">
      <selection activeCell="B22" sqref="C22"/>
    </sheetView>
  </sheetViews>
  <sheetFormatPr defaultColWidth="9.140625" defaultRowHeight="12.75"/>
  <cols>
    <col min="1" max="1" width="4.140625" style="49" customWidth="1"/>
    <col min="2" max="2" width="56.28515625" style="49" customWidth="1"/>
    <col min="3" max="4" width="10.5703125" style="128" customWidth="1"/>
    <col min="5" max="5" width="12.42578125" style="128" customWidth="1"/>
    <col min="6" max="6" width="29" style="326" customWidth="1"/>
    <col min="7" max="16384" width="9.140625" style="49"/>
  </cols>
  <sheetData>
    <row r="1" spans="1:98" s="276" customFormat="1" ht="14.25" customHeight="1" thickBot="1">
      <c r="A1" s="98"/>
      <c r="B1" s="125"/>
      <c r="C1" s="119"/>
      <c r="D1" s="618"/>
      <c r="E1" s="618"/>
      <c r="F1" s="326"/>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row>
    <row r="2" spans="1:98" s="276" customFormat="1" ht="18" customHeight="1" thickBot="1">
      <c r="A2" s="98"/>
      <c r="B2" s="585" t="s">
        <v>15</v>
      </c>
      <c r="C2" s="586"/>
      <c r="D2" s="586"/>
      <c r="E2" s="587"/>
      <c r="F2" s="326"/>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row>
    <row r="3" spans="1:98" s="276" customFormat="1" ht="40.5" customHeight="1">
      <c r="A3" s="98"/>
      <c r="B3" s="628" t="s">
        <v>249</v>
      </c>
      <c r="C3" s="629"/>
      <c r="D3" s="629"/>
      <c r="E3" s="629"/>
      <c r="F3" s="327"/>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row>
    <row r="4" spans="1:98" ht="48" customHeight="1">
      <c r="A4" s="98"/>
      <c r="B4" s="619" t="str">
        <f>CONCATENATE("Fråga 1: Antal abonnemang på fast telefoni (PSTN, ISDN och ip-telefoni[",'Fasta samtalstjänster'!A40,"]. Här avses abonnemang som används dvs har genererat trafik de senaste 3 månaderna. SIP-trunkar ingår inte. Avser ",'Om detta formulär'!C10," :")</f>
        <v>Fråga 1: Antal abonnemang på fast telefoni (PSTN, ISDN och ip-telefoni[1]. Här avses abonnemang som används dvs har genererat trafik de senaste 3 månaderna. SIP-trunkar ingår inte. Avser 30 juni 2019 :</v>
      </c>
      <c r="C4" s="620"/>
      <c r="D4" s="620"/>
      <c r="E4" s="621"/>
      <c r="F4" s="393"/>
      <c r="G4" s="363"/>
      <c r="H4" s="364"/>
    </row>
    <row r="5" spans="1:98" ht="15.95" customHeight="1">
      <c r="A5" s="98"/>
      <c r="B5" s="73"/>
      <c r="C5" s="211" t="s">
        <v>8</v>
      </c>
      <c r="D5" s="211" t="s">
        <v>9</v>
      </c>
      <c r="E5" s="277" t="s">
        <v>10</v>
      </c>
    </row>
    <row r="6" spans="1:98" ht="15.95" customHeight="1">
      <c r="A6" s="98"/>
      <c r="B6" s="278" t="str">
        <f>CONCATENATE("Abonnemang med både telefonaccess och trafik[",'Fasta samtalstjänster'!A41,"]:")</f>
        <v>Abonnemang med både telefonaccess och trafik[2]:</v>
      </c>
      <c r="C6" s="279" t="str">
        <f>IF(SUM(C7:C13)=0," ",SUM(C7:C13))</f>
        <v xml:space="preserve"> </v>
      </c>
      <c r="D6" s="280" t="str">
        <f>IF(SUM(D7:D13)=0," ",SUM(D7:D13))</f>
        <v xml:space="preserve"> </v>
      </c>
      <c r="E6" s="84" t="str">
        <f t="shared" ref="E6:E14" si="0">IF(SUM(C6:D6)=0," ",SUM(C6:D6))</f>
        <v xml:space="preserve"> </v>
      </c>
    </row>
    <row r="7" spans="1:98" ht="15.95" customHeight="1">
      <c r="A7" s="144"/>
      <c r="B7" s="281" t="str">
        <f>CONCATENATE("varav via GTA[",'Fasta samtalstjänster'!A42,"]:")</f>
        <v>varav via GTA[3]:</v>
      </c>
      <c r="C7" s="198"/>
      <c r="D7" s="199"/>
      <c r="E7" s="80" t="str">
        <f t="shared" si="0"/>
        <v xml:space="preserve"> </v>
      </c>
    </row>
    <row r="8" spans="1:98" ht="15.95" customHeight="1">
      <c r="A8" s="98"/>
      <c r="B8" s="281" t="str">
        <f>CONCATENATE("varav via PSTN-access[",'Fasta samtalstjänster'!A43,"]:")</f>
        <v>varav via PSTN-access[4]:</v>
      </c>
      <c r="C8" s="198"/>
      <c r="D8" s="199"/>
      <c r="E8" s="80" t="str">
        <f t="shared" si="0"/>
        <v xml:space="preserve"> </v>
      </c>
    </row>
    <row r="9" spans="1:98" ht="15.95" customHeight="1">
      <c r="A9" s="98"/>
      <c r="B9" s="281" t="str">
        <f>CONCATENATE("varav via ISDN-access[",'Fasta samtalstjänster'!A44,"]:")</f>
        <v>varav via ISDN-access[5]:</v>
      </c>
      <c r="C9" s="198"/>
      <c r="D9" s="199"/>
      <c r="E9" s="80" t="str">
        <f t="shared" si="0"/>
        <v xml:space="preserve"> </v>
      </c>
    </row>
    <row r="10" spans="1:98" ht="15.95" customHeight="1">
      <c r="A10" s="98"/>
      <c r="B10" s="281" t="s">
        <v>40</v>
      </c>
      <c r="C10" s="200"/>
      <c r="D10" s="201"/>
      <c r="E10" s="80" t="str">
        <f t="shared" si="0"/>
        <v xml:space="preserve"> </v>
      </c>
    </row>
    <row r="11" spans="1:98" ht="15.95" customHeight="1">
      <c r="A11" s="98"/>
      <c r="B11" s="281" t="s">
        <v>41</v>
      </c>
      <c r="C11" s="200"/>
      <c r="D11" s="201"/>
      <c r="E11" s="80" t="str">
        <f t="shared" si="0"/>
        <v xml:space="preserve"> </v>
      </c>
    </row>
    <row r="12" spans="1:98" ht="15.95" customHeight="1">
      <c r="A12" s="98"/>
      <c r="B12" s="281" t="str">
        <f>CONCATENATE("varav via LAN-nät-access[",'Fasta samtalstjänster'!A45,"]:")</f>
        <v>varav via LAN-nät-access[6]:</v>
      </c>
      <c r="C12" s="200"/>
      <c r="D12" s="201"/>
      <c r="E12" s="422" t="str">
        <f t="shared" si="0"/>
        <v xml:space="preserve"> </v>
      </c>
    </row>
    <row r="13" spans="1:98" ht="15.95" customHeight="1">
      <c r="A13" s="98"/>
      <c r="B13" s="281" t="str">
        <f>CONCATENATE("varav via annan IP-baserad access [",'Fasta samtalstjänster'!A48,"]:")</f>
        <v>varav via annan IP-baserad access [9]:</v>
      </c>
      <c r="C13" s="200"/>
      <c r="D13" s="201"/>
      <c r="E13" s="422" t="str">
        <f>IF(SUM(C13:D13)=0," ",SUM(C13:D13))</f>
        <v xml:space="preserve"> </v>
      </c>
    </row>
    <row r="14" spans="1:98" ht="15.95" customHeight="1" thickBot="1">
      <c r="A14" s="98"/>
      <c r="B14" s="282" t="str">
        <f>CONCATENATE("Aktiva förvalsabonnemang[",'Fasta samtalstjänster'!A46,"] (avser ej abonnemang via GTA[",'Fasta samtalstjänster'!A42,"]):")</f>
        <v>Aktiva förvalsabonnemang[7] (avser ej abonnemang via GTA[3]):</v>
      </c>
      <c r="C14" s="162"/>
      <c r="D14" s="158"/>
      <c r="E14" s="423" t="str">
        <f t="shared" si="0"/>
        <v xml:space="preserve"> </v>
      </c>
      <c r="F14" s="128"/>
    </row>
    <row r="15" spans="1:98" ht="15.95" customHeight="1" thickTop="1">
      <c r="A15" s="98"/>
      <c r="B15" s="284" t="s">
        <v>80</v>
      </c>
      <c r="C15" s="421" t="str">
        <f>IF(SUM(C7:C14)=0," ",SUM(C7:C14))</f>
        <v xml:space="preserve"> </v>
      </c>
      <c r="D15" s="361" t="str">
        <f>IF(SUM(D7:D14)=0," ",SUM(D7:D14))</f>
        <v xml:space="preserve"> </v>
      </c>
      <c r="E15" s="361" t="str">
        <f>IF(SUM(C15:D15)=0," ",SUM(C15:D15))</f>
        <v xml:space="preserve"> </v>
      </c>
    </row>
    <row r="16" spans="1:98" ht="15.95" customHeight="1" thickBot="1">
      <c r="A16" s="144"/>
      <c r="B16" s="286" t="str">
        <f>CONCATENATE("varav med LLUB[",'Fasta samtalstjänster'!A47,"]:")</f>
        <v>varav med LLUB[8]:</v>
      </c>
      <c r="C16" s="287"/>
      <c r="D16" s="288"/>
      <c r="E16" s="289"/>
    </row>
    <row r="17" spans="1:7" ht="15.95" customHeight="1" thickTop="1">
      <c r="A17" s="98"/>
      <c r="B17" s="622" t="s">
        <v>90</v>
      </c>
      <c r="C17" s="623"/>
      <c r="D17" s="623"/>
      <c r="E17" s="624"/>
    </row>
    <row r="18" spans="1:7" s="131" customFormat="1" ht="30" customHeight="1">
      <c r="A18" s="382"/>
      <c r="B18" s="290" t="str">
        <f>CONCATENATE("Abonnemang där samtalskostnaden är inkluderad i en fast månadsavgift[",'Fasta samtalstjänster'!A49,"]:")</f>
        <v>Abonnemang där samtalskostnaden är inkluderad i en fast månadsavgift[10]:</v>
      </c>
      <c r="C18" s="291"/>
      <c r="D18" s="292"/>
      <c r="E18" s="84" t="str">
        <f>IF(SUM(C18:D18)=0," ",SUM(C18:D18))</f>
        <v xml:space="preserve"> </v>
      </c>
      <c r="F18" s="326"/>
      <c r="G18" s="185"/>
    </row>
    <row r="19" spans="1:7" s="293" customFormat="1" ht="37.5" customHeight="1">
      <c r="A19" s="98"/>
      <c r="B19" s="625" t="s">
        <v>27</v>
      </c>
      <c r="C19" s="626"/>
      <c r="D19" s="626"/>
      <c r="E19" s="627"/>
      <c r="F19" s="370"/>
    </row>
    <row r="20" spans="1:7" ht="15.95" customHeight="1">
      <c r="A20" s="98"/>
      <c r="B20" s="634"/>
      <c r="C20" s="635"/>
      <c r="D20" s="635"/>
      <c r="E20" s="636"/>
    </row>
    <row r="21" spans="1:7" ht="36" customHeight="1">
      <c r="A21" s="98"/>
      <c r="B21" s="637" t="str">
        <f>CONCATENATE("Fråga 2: Antal utgående trafikminuter (i tusental) från slutkund för fast telefoni (PSTN, ISDN och  ip-telefoni). Under ",'Om detta formulär'!C6,":")</f>
        <v>Fråga 2: Antal utgående trafikminuter (i tusental) från slutkund för fast telefoni (PSTN, ISDN och  ip-telefoni). Under första halvåret 2019:</v>
      </c>
      <c r="C21" s="638"/>
      <c r="D21" s="638"/>
      <c r="E21" s="639"/>
      <c r="F21" s="394"/>
    </row>
    <row r="22" spans="1:7" ht="15.95" customHeight="1">
      <c r="A22" s="98"/>
      <c r="B22" s="301"/>
      <c r="C22" s="256" t="s">
        <v>8</v>
      </c>
      <c r="D22" s="256" t="s">
        <v>9</v>
      </c>
      <c r="E22" s="214" t="s">
        <v>10</v>
      </c>
    </row>
    <row r="23" spans="1:7" ht="15.95" customHeight="1">
      <c r="A23" s="98"/>
      <c r="B23" s="302" t="str">
        <f>CONCATENATE("Samtal från nationella fasta nät till nationella fasta nät [",'Fasta samtalstjänster'!A51,"]:")</f>
        <v>Samtal från nationella fasta nät till nationella fasta nät [12]:</v>
      </c>
      <c r="C23" s="96"/>
      <c r="D23" s="283"/>
      <c r="E23" s="78" t="str">
        <f t="shared" ref="E23:E28" si="1">IF(SUM(C23:D23)=0," ",SUM(C23:D23))</f>
        <v xml:space="preserve"> </v>
      </c>
    </row>
    <row r="24" spans="1:7" ht="15.95" customHeight="1">
      <c r="A24" s="98"/>
      <c r="B24" s="295" t="s">
        <v>96</v>
      </c>
      <c r="C24" s="198"/>
      <c r="D24" s="201"/>
      <c r="E24" s="78" t="str">
        <f t="shared" si="1"/>
        <v xml:space="preserve"> </v>
      </c>
    </row>
    <row r="25" spans="1:7" ht="27" customHeight="1">
      <c r="A25" s="98"/>
      <c r="B25" s="139" t="s">
        <v>97</v>
      </c>
      <c r="C25" s="200"/>
      <c r="D25" s="97"/>
      <c r="E25" s="78" t="str">
        <f t="shared" si="1"/>
        <v xml:space="preserve"> </v>
      </c>
    </row>
    <row r="26" spans="1:7" ht="15.95" customHeight="1" thickBot="1">
      <c r="A26" s="98"/>
      <c r="B26" s="296" t="str">
        <f>CONCATENATE("Övriga telefonitjänster[",'Fasta samtalstjänster'!A52,"]:")</f>
        <v>Övriga telefonitjänster[13]:</v>
      </c>
      <c r="C26" s="162"/>
      <c r="D26" s="283"/>
      <c r="E26" s="100" t="str">
        <f t="shared" si="1"/>
        <v xml:space="preserve"> </v>
      </c>
    </row>
    <row r="27" spans="1:7" ht="15.95" customHeight="1" thickTop="1">
      <c r="A27" s="98"/>
      <c r="B27" s="297" t="s">
        <v>11</v>
      </c>
      <c r="C27" s="303" t="str">
        <f>IF(SUM(C23:C26)=0," ",SUM(C23:C26))</f>
        <v xml:space="preserve"> </v>
      </c>
      <c r="D27" s="188" t="str">
        <f>IF(SUM(D23:D26)=0," ",SUM(D23:D26))</f>
        <v xml:space="preserve"> </v>
      </c>
      <c r="E27" s="285" t="str">
        <f t="shared" si="1"/>
        <v xml:space="preserve"> </v>
      </c>
    </row>
    <row r="28" spans="1:7" ht="15.95" customHeight="1">
      <c r="A28" s="98"/>
      <c r="B28" s="304" t="s">
        <v>121</v>
      </c>
      <c r="C28" s="298"/>
      <c r="D28" s="299"/>
      <c r="E28" s="300" t="str">
        <f t="shared" si="1"/>
        <v xml:space="preserve"> </v>
      </c>
    </row>
    <row r="29" spans="1:7" ht="15.95" customHeight="1">
      <c r="A29" s="98"/>
      <c r="B29" s="305"/>
      <c r="C29" s="306"/>
      <c r="D29" s="306"/>
      <c r="E29" s="306"/>
    </row>
    <row r="30" spans="1:7" ht="36" customHeight="1">
      <c r="A30" s="98"/>
      <c r="B30" s="637" t="str">
        <f>CONCATENATE("Fråga 3: Antal utgående samtal (i tusental) från slutkund för fast telefoni (PSTN, ISDN och ip-telefoni).  Avser under ",'Om detta formulär'!C6,":")</f>
        <v>Fråga 3: Antal utgående samtal (i tusental) från slutkund för fast telefoni (PSTN, ISDN och ip-telefoni).  Avser under första halvåret 2019:</v>
      </c>
      <c r="C30" s="638"/>
      <c r="D30" s="638"/>
      <c r="E30" s="639"/>
      <c r="F30" s="372"/>
    </row>
    <row r="31" spans="1:7" ht="15.95" customHeight="1">
      <c r="A31" s="98"/>
      <c r="B31" s="301"/>
      <c r="C31" s="256" t="s">
        <v>8</v>
      </c>
      <c r="D31" s="256" t="s">
        <v>9</v>
      </c>
      <c r="E31" s="214" t="s">
        <v>10</v>
      </c>
      <c r="F31" s="371"/>
    </row>
    <row r="32" spans="1:7" ht="15.95" customHeight="1">
      <c r="A32" s="98"/>
      <c r="B32" s="294" t="str">
        <f>CONCATENATE("Samtal från nationella fasta nät till nationella fasta nät  [",'Fasta samtalstjänster'!A51,"]:")</f>
        <v>Samtal från nationella fasta nät till nationella fasta nät  [12]:</v>
      </c>
      <c r="C32" s="202"/>
      <c r="D32" s="203"/>
      <c r="E32" s="78" t="str">
        <f t="shared" ref="E32:E37" si="2">IF(SUM(C32:D32)=0," ",SUM(C32:D32))</f>
        <v xml:space="preserve"> </v>
      </c>
    </row>
    <row r="33" spans="1:6" ht="15.95" customHeight="1">
      <c r="A33" s="98"/>
      <c r="B33" s="139" t="s">
        <v>96</v>
      </c>
      <c r="C33" s="200"/>
      <c r="D33" s="97"/>
      <c r="E33" s="78" t="str">
        <f t="shared" si="2"/>
        <v xml:space="preserve"> </v>
      </c>
    </row>
    <row r="34" spans="1:6" ht="24.75" customHeight="1">
      <c r="A34" s="98"/>
      <c r="B34" s="138" t="s">
        <v>97</v>
      </c>
      <c r="C34" s="96"/>
      <c r="D34" s="283"/>
      <c r="E34" s="285" t="str">
        <f t="shared" si="2"/>
        <v xml:space="preserve"> </v>
      </c>
    </row>
    <row r="35" spans="1:6" ht="15.95" customHeight="1" thickBot="1">
      <c r="A35" s="98"/>
      <c r="B35" s="307" t="str">
        <f>CONCATENATE("Övriga telefonitjänster[",'Fasta samtalstjänster'!A52,"]:")</f>
        <v>Övriga telefonitjänster[13]:</v>
      </c>
      <c r="C35" s="162"/>
      <c r="D35" s="158"/>
      <c r="E35" s="100" t="str">
        <f t="shared" si="2"/>
        <v xml:space="preserve"> </v>
      </c>
    </row>
    <row r="36" spans="1:6" ht="15.95" customHeight="1" thickTop="1">
      <c r="A36" s="98"/>
      <c r="B36" s="308" t="s">
        <v>0</v>
      </c>
      <c r="C36" s="101" t="str">
        <f>IF(SUM(C32:C35)=0," ",SUM(C32:C35))</f>
        <v xml:space="preserve"> </v>
      </c>
      <c r="D36" s="188" t="str">
        <f>IF(SUM(D32:D35)=0," ",SUM(D32:D35))</f>
        <v xml:space="preserve"> </v>
      </c>
      <c r="E36" s="309" t="str">
        <f t="shared" si="2"/>
        <v xml:space="preserve"> </v>
      </c>
    </row>
    <row r="37" spans="1:6" ht="15.95" customHeight="1">
      <c r="A37" s="98"/>
      <c r="B37" s="304" t="s">
        <v>122</v>
      </c>
      <c r="C37" s="310"/>
      <c r="D37" s="311"/>
      <c r="E37" s="300" t="str">
        <f t="shared" si="2"/>
        <v xml:space="preserve"> </v>
      </c>
    </row>
    <row r="38" spans="1:6" ht="13.5" thickBot="1">
      <c r="A38" s="98"/>
      <c r="B38" s="631"/>
      <c r="C38" s="632"/>
      <c r="D38" s="632"/>
      <c r="E38" s="633"/>
    </row>
    <row r="39" spans="1:6" s="364" customFormat="1" ht="24" customHeight="1">
      <c r="A39" s="384"/>
      <c r="B39" s="630" t="s">
        <v>175</v>
      </c>
      <c r="C39" s="630"/>
      <c r="D39" s="630"/>
      <c r="E39" s="630"/>
      <c r="F39" s="363"/>
    </row>
    <row r="40" spans="1:6" ht="41.25" customHeight="1">
      <c r="A40" s="353">
        <v>1</v>
      </c>
      <c r="B40" s="640" t="s">
        <v>94</v>
      </c>
      <c r="C40" s="640"/>
      <c r="D40" s="640"/>
      <c r="E40" s="640"/>
    </row>
    <row r="41" spans="1:6" ht="20.45" customHeight="1">
      <c r="A41" s="375">
        <v>2</v>
      </c>
      <c r="B41" s="641" t="s">
        <v>88</v>
      </c>
      <c r="C41" s="641"/>
      <c r="D41" s="641"/>
      <c r="E41" s="641"/>
    </row>
    <row r="42" spans="1:6" ht="33" customHeight="1">
      <c r="A42" s="353">
        <v>3</v>
      </c>
      <c r="B42" s="642" t="s">
        <v>172</v>
      </c>
      <c r="C42" s="642"/>
      <c r="D42" s="642"/>
      <c r="E42" s="642"/>
      <c r="F42" s="179"/>
    </row>
    <row r="43" spans="1:6" ht="49.35" customHeight="1">
      <c r="A43" s="353">
        <v>4</v>
      </c>
      <c r="B43" s="642" t="s">
        <v>54</v>
      </c>
      <c r="C43" s="642"/>
      <c r="D43" s="642"/>
      <c r="E43" s="642"/>
    </row>
    <row r="44" spans="1:6" ht="47.45" customHeight="1">
      <c r="A44" s="353">
        <v>5</v>
      </c>
      <c r="B44" s="642" t="s">
        <v>101</v>
      </c>
      <c r="C44" s="642"/>
      <c r="D44" s="642"/>
      <c r="E44" s="642"/>
    </row>
    <row r="45" spans="1:6" ht="30.6" customHeight="1">
      <c r="A45" s="353">
        <v>6</v>
      </c>
      <c r="B45" s="642" t="s">
        <v>78</v>
      </c>
      <c r="C45" s="642"/>
      <c r="D45" s="642"/>
      <c r="E45" s="642"/>
    </row>
    <row r="46" spans="1:6" ht="40.700000000000003" customHeight="1">
      <c r="A46" s="353">
        <v>7</v>
      </c>
      <c r="B46" s="642" t="s">
        <v>102</v>
      </c>
      <c r="C46" s="642"/>
      <c r="D46" s="642"/>
      <c r="E46" s="642"/>
    </row>
    <row r="47" spans="1:6" ht="30.6" customHeight="1">
      <c r="A47" s="353">
        <v>8</v>
      </c>
      <c r="B47" s="642" t="s">
        <v>133</v>
      </c>
      <c r="C47" s="642"/>
      <c r="D47" s="642"/>
      <c r="E47" s="642"/>
    </row>
    <row r="48" spans="1:6">
      <c r="A48" s="353">
        <v>9</v>
      </c>
      <c r="B48" s="405" t="s">
        <v>95</v>
      </c>
      <c r="C48" s="98"/>
      <c r="D48" s="320"/>
      <c r="E48" s="320"/>
    </row>
    <row r="49" spans="1:6" ht="40.700000000000003" customHeight="1">
      <c r="A49" s="375">
        <v>10</v>
      </c>
      <c r="B49" s="642" t="s">
        <v>141</v>
      </c>
      <c r="C49" s="642"/>
      <c r="D49" s="642"/>
      <c r="E49" s="642"/>
    </row>
    <row r="50" spans="1:6" ht="20.45" customHeight="1">
      <c r="A50" s="375">
        <v>11</v>
      </c>
      <c r="B50" s="642" t="s">
        <v>129</v>
      </c>
      <c r="C50" s="642"/>
      <c r="D50" s="642"/>
      <c r="E50" s="642"/>
      <c r="F50" s="347"/>
    </row>
    <row r="51" spans="1:6" ht="30.6" customHeight="1">
      <c r="A51" s="353">
        <v>12</v>
      </c>
      <c r="B51" s="642" t="s">
        <v>130</v>
      </c>
      <c r="C51" s="642"/>
      <c r="D51" s="642"/>
      <c r="E51" s="642"/>
    </row>
    <row r="52" spans="1:6" ht="63" customHeight="1">
      <c r="A52" s="353">
        <v>13</v>
      </c>
      <c r="B52" s="643" t="s">
        <v>103</v>
      </c>
      <c r="C52" s="643"/>
      <c r="D52" s="643"/>
      <c r="E52" s="643"/>
    </row>
    <row r="53" spans="1:6" ht="20.45" customHeight="1">
      <c r="A53" s="375">
        <v>14</v>
      </c>
      <c r="B53" s="644" t="s">
        <v>93</v>
      </c>
      <c r="C53" s="644"/>
      <c r="D53" s="644"/>
      <c r="E53" s="644"/>
      <c r="F53" s="347"/>
    </row>
  </sheetData>
  <mergeCells count="24">
    <mergeCell ref="B51:E51"/>
    <mergeCell ref="B52:E52"/>
    <mergeCell ref="B53:E53"/>
    <mergeCell ref="B45:E45"/>
    <mergeCell ref="B46:E46"/>
    <mergeCell ref="B47:E47"/>
    <mergeCell ref="B49:E49"/>
    <mergeCell ref="B50:E50"/>
    <mergeCell ref="B40:E40"/>
    <mergeCell ref="B41:E41"/>
    <mergeCell ref="B42:E42"/>
    <mergeCell ref="B43:E43"/>
    <mergeCell ref="B44:E44"/>
    <mergeCell ref="B39:E39"/>
    <mergeCell ref="B38:E38"/>
    <mergeCell ref="B20:E20"/>
    <mergeCell ref="B21:E21"/>
    <mergeCell ref="B30:E30"/>
    <mergeCell ref="D1:E1"/>
    <mergeCell ref="B2:E2"/>
    <mergeCell ref="B4:E4"/>
    <mergeCell ref="B17:E17"/>
    <mergeCell ref="B19:E19"/>
    <mergeCell ref="B3:E3"/>
  </mergeCells>
  <pageMargins left="0.78740157480314965" right="0.78740157480314965" top="0.39370078740157483" bottom="0.35433070866141736" header="0.43307086614173229" footer="0.23622047244094491"/>
  <pageSetup paperSize="9" scale="92" fitToHeight="0" orientation="portrait" r:id="rId1"/>
  <headerFooter alignWithMargins="0">
    <oddFooter>&amp;CSida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1"/>
  <sheetViews>
    <sheetView showGridLines="0" view="pageBreakPreview" zoomScaleNormal="100" zoomScaleSheetLayoutView="100" workbookViewId="0">
      <pane ySplit="2" topLeftCell="A62" activePane="bottomLeft" state="frozen"/>
      <selection activeCell="B22" sqref="C22"/>
      <selection pane="bottomLeft" activeCell="B22" sqref="C22"/>
    </sheetView>
  </sheetViews>
  <sheetFormatPr defaultColWidth="9.140625" defaultRowHeight="12.75"/>
  <cols>
    <col min="1" max="1" width="4.42578125" style="98" customWidth="1"/>
    <col min="2" max="2" width="60.42578125" style="49" customWidth="1"/>
    <col min="3" max="3" width="12.42578125" style="114" bestFit="1" customWidth="1"/>
    <col min="4" max="4" width="10.5703125" style="114" customWidth="1"/>
    <col min="5" max="5" width="13" style="114" customWidth="1"/>
    <col min="6" max="6" width="16" style="323" customWidth="1"/>
    <col min="7" max="7" width="23.140625" style="50" customWidth="1"/>
    <col min="8" max="20" width="9.140625" style="50"/>
    <col min="21" max="16384" width="9.140625" style="72"/>
  </cols>
  <sheetData>
    <row r="1" spans="1:20" s="50" customFormat="1" ht="12" customHeight="1" thickBot="1">
      <c r="A1" s="98"/>
      <c r="B1" s="69"/>
      <c r="C1" s="70"/>
      <c r="D1" s="651"/>
      <c r="E1" s="651"/>
      <c r="F1" s="323"/>
    </row>
    <row r="2" spans="1:20" s="50" customFormat="1" ht="18" customHeight="1">
      <c r="A2" s="98"/>
      <c r="B2" s="630" t="s">
        <v>58</v>
      </c>
      <c r="C2" s="630"/>
      <c r="D2" s="630"/>
      <c r="E2" s="630"/>
      <c r="F2" s="323"/>
    </row>
    <row r="3" spans="1:20" s="50" customFormat="1" ht="9.75" customHeight="1">
      <c r="A3" s="98"/>
      <c r="B3" s="377"/>
      <c r="C3" s="212"/>
      <c r="D3" s="212"/>
      <c r="E3" s="212"/>
      <c r="F3" s="531"/>
      <c r="G3" s="531"/>
      <c r="H3" s="532"/>
    </row>
    <row r="4" spans="1:20" s="50" customFormat="1" ht="49.5" customHeight="1">
      <c r="A4" s="98"/>
      <c r="B4" s="628" t="s">
        <v>248</v>
      </c>
      <c r="C4" s="629"/>
      <c r="D4" s="629"/>
      <c r="E4" s="629"/>
      <c r="F4" s="534"/>
    </row>
    <row r="5" spans="1:20" ht="48.75" customHeight="1">
      <c r="B5" s="637" t="str">
        <f>CONCATENATE("Fråga 4: Antal aktiva abonnemang[",'Mobila samtalstj.'!A117,"] på mobil telefoni och mobil data (exkluderar abonnemang för kunder till tjänstetillhandahållare som ej ägs av operatör, dvs. indirekt anslutna kunder[",'Mobila samtalstj.'!A118,"]). Fördelat på abonnemangsform den ",'Om detta formulär'!C10,":")</f>
        <v>Fråga 4: Antal aktiva abonnemang[1] på mobil telefoni och mobil data (exkluderar abonnemang för kunder till tjänstetillhandahållare som ej ägs av operatör, dvs. indirekt anslutna kunder[2]). Fördelat på abonnemangsform den 30 juni 2019:</v>
      </c>
      <c r="C5" s="638"/>
      <c r="D5" s="638"/>
      <c r="E5" s="639"/>
    </row>
    <row r="6" spans="1:20" ht="12.75" customHeight="1">
      <c r="B6" s="73"/>
      <c r="C6" s="74" t="s">
        <v>8</v>
      </c>
      <c r="D6" s="74" t="s">
        <v>9</v>
      </c>
      <c r="E6" s="75" t="s">
        <v>10</v>
      </c>
      <c r="F6" s="533"/>
    </row>
    <row r="7" spans="1:20" ht="16.5" customHeight="1">
      <c r="B7" s="76" t="str">
        <f>CONCATENATE("Antal mobiltelefoniabonnemang [",'Mobila samtalstj.'!A117,"] för enbart samtaltjänster [",'Mobila samtalstj.'!A119,"]:")</f>
        <v>Antal mobiltelefoniabonnemang [1] för enbart samtaltjänster [3]:</v>
      </c>
      <c r="C7" s="172" t="str">
        <f>IF(SUM(C8:C9)=0," ",SUM(C8:C9))</f>
        <v xml:space="preserve"> </v>
      </c>
      <c r="D7" s="77" t="str">
        <f>IF(SUM(D9)=0," ",SUM(D9))</f>
        <v xml:space="preserve"> </v>
      </c>
      <c r="E7" s="78" t="str">
        <f>IF(SUM(C7:D7)=0," ",SUM(C7:D7))</f>
        <v xml:space="preserve"> </v>
      </c>
    </row>
    <row r="8" spans="1:20" ht="16.5" customHeight="1">
      <c r="B8" s="115" t="str">
        <f>CONCATENATE("varav aktiva kontantkort (3-månadersregel)[",'Mobila samtalstj.'!A120,"]:")</f>
        <v>varav aktiva kontantkort (3-månadersregel)[4]:</v>
      </c>
      <c r="C8" s="81"/>
      <c r="D8" s="173"/>
      <c r="E8" s="78" t="str">
        <f>IF(SUM(C8)=0," ",SUM(C8))</f>
        <v xml:space="preserve"> </v>
      </c>
    </row>
    <row r="9" spans="1:20" ht="16.5" customHeight="1">
      <c r="B9" s="116" t="s">
        <v>59</v>
      </c>
      <c r="C9" s="79"/>
      <c r="D9" s="83"/>
      <c r="E9" s="80" t="str">
        <f>IF(SUM(C9:D9)=0," ",SUM(C9:D9))</f>
        <v xml:space="preserve"> </v>
      </c>
    </row>
    <row r="10" spans="1:20" ht="15.75" customHeight="1">
      <c r="B10" s="176" t="str">
        <f>CONCATENATE("Antal mobiltelefoniabonnemang [",'Mobila samtalstj.'!A117,"] för både samtal och data,[",'Mobila samtalstj.'!A121,"]:")</f>
        <v>Antal mobiltelefoniabonnemang [1] för både samtal och data,[5]:</v>
      </c>
      <c r="C10" s="172" t="str">
        <f>IF(SUM(C11:C12)=0," ",SUM(C11:C12))</f>
        <v xml:space="preserve"> </v>
      </c>
      <c r="D10" s="77" t="str">
        <f>IF(SUM(D12)=0," ",SUM(D12))</f>
        <v xml:space="preserve"> </v>
      </c>
      <c r="E10" s="78" t="str">
        <f>IF(SUM(C10:D10)=0," ",SUM(C10:D10))</f>
        <v xml:space="preserve"> </v>
      </c>
      <c r="F10" s="534"/>
    </row>
    <row r="11" spans="1:20" ht="16.5" customHeight="1">
      <c r="B11" s="115" t="str">
        <f>CONCATENATE("varav aktiva kontantkort (3-månadersregel)[",'Mobila samtalstj.'!A120,"]:")</f>
        <v>varav aktiva kontantkort (3-månadersregel)[4]:</v>
      </c>
      <c r="C11" s="81"/>
      <c r="D11" s="174"/>
      <c r="E11" s="78" t="str">
        <f>IF(SUM(C11)=0," ",SUM(C11))</f>
        <v xml:space="preserve"> </v>
      </c>
      <c r="F11" s="533"/>
    </row>
    <row r="12" spans="1:20" ht="16.5" customHeight="1">
      <c r="B12" s="115" t="s">
        <v>59</v>
      </c>
      <c r="C12" s="81"/>
      <c r="D12" s="82"/>
      <c r="E12" s="78" t="str">
        <f>IF(SUM(C12:D12)=0," ",SUM(C12:D12))</f>
        <v xml:space="preserve"> </v>
      </c>
      <c r="F12" s="535"/>
    </row>
    <row r="13" spans="1:20" ht="16.350000000000001" customHeight="1">
      <c r="B13" s="176" t="str">
        <f>CONCATENATE("Antal mobilabonnemang (3-månadersregel)[",'Mobila samtalstj.'!A117,"] för enbart mobil data  [",'Mobila samtalstj.'!A123,"]:")</f>
        <v>Antal mobilabonnemang (3-månadersregel)[1] för enbart mobil data  [7]:</v>
      </c>
      <c r="C13" s="172" t="str">
        <f>IF(SUM(C14:C15)=0," ",SUM(C14:C15))</f>
        <v xml:space="preserve"> </v>
      </c>
      <c r="D13" s="77" t="str">
        <f>IF(SUM(D15)=0," ",SUM(D15))</f>
        <v xml:space="preserve"> </v>
      </c>
      <c r="E13" s="78" t="str">
        <f>IF(SUM(C13:D13)=0," ",SUM(C13:D13))</f>
        <v xml:space="preserve"> </v>
      </c>
      <c r="F13" s="534"/>
    </row>
    <row r="14" spans="1:20" ht="16.5" customHeight="1">
      <c r="B14" s="115" t="str">
        <f>CONCATENATE("varav aktiva kontantkort (3-månadersregel)[",'Mobila samtalstj.'!A120,"]:")</f>
        <v>varav aktiva kontantkort (3-månadersregel)[4]:</v>
      </c>
      <c r="C14" s="81"/>
      <c r="D14" s="174"/>
      <c r="E14" s="78" t="str">
        <f>IF(SUM(C14)=0," ",SUM(C14))</f>
        <v xml:space="preserve"> </v>
      </c>
      <c r="F14" s="533"/>
    </row>
    <row r="15" spans="1:20" ht="16.5" customHeight="1">
      <c r="B15" s="115" t="s">
        <v>59</v>
      </c>
      <c r="C15" s="79"/>
      <c r="D15" s="83"/>
      <c r="E15" s="80" t="str">
        <f>IF(SUM(C15:D15)=0," ",SUM(C15:D15))</f>
        <v xml:space="preserve"> </v>
      </c>
      <c r="F15" s="533"/>
    </row>
    <row r="16" spans="1:20" s="49" customFormat="1" ht="17.25" customHeight="1">
      <c r="A16" s="98"/>
      <c r="B16" s="503" t="str">
        <f>CONCATENATE("Totalt antal abonnemang [",'Mobila samtalstj.'!A117,"] för mobil telefoni och data:")</f>
        <v>Totalt antal abonnemang [1] för mobil telefoni och data:</v>
      </c>
      <c r="C16" s="279" t="str">
        <f>IF(SUM(C13,C10,C7)=0," ",SUM(C13,C10,C7))</f>
        <v xml:space="preserve"> </v>
      </c>
      <c r="D16" s="280" t="str">
        <f>IF(SUM(D13,D10,D7)=0," ",SUM(D13,D10,D7))</f>
        <v xml:space="preserve"> </v>
      </c>
      <c r="E16" s="398" t="str">
        <f>IF(SUM(C16:D16)=0," ",SUM(C16:D16))</f>
        <v xml:space="preserve"> </v>
      </c>
      <c r="F16" s="533"/>
      <c r="G16" s="50"/>
      <c r="H16" s="50"/>
      <c r="I16" s="50"/>
      <c r="J16" s="50"/>
      <c r="K16" s="50"/>
      <c r="L16" s="50"/>
      <c r="M16" s="50"/>
      <c r="N16" s="50"/>
      <c r="O16" s="50"/>
      <c r="P16" s="50"/>
      <c r="Q16" s="50"/>
      <c r="R16" s="50"/>
      <c r="S16" s="50"/>
      <c r="T16" s="50"/>
    </row>
    <row r="17" spans="1:37" s="49" customFormat="1" ht="30" customHeight="1">
      <c r="A17" s="98"/>
      <c r="B17" s="126" t="str">
        <f>CONCATENATE("Antal abonnemang som har använt tjänster i GSM-nät (3-månadersregel):")</f>
        <v>Antal abonnemang som har använt tjänster i GSM-nät (3-månadersregel):</v>
      </c>
      <c r="C17" s="230"/>
      <c r="D17" s="231"/>
      <c r="E17" s="110"/>
      <c r="F17" s="655"/>
      <c r="G17" s="536"/>
      <c r="H17" s="50"/>
      <c r="I17" s="50"/>
      <c r="J17" s="50"/>
      <c r="K17" s="50"/>
      <c r="L17" s="50"/>
      <c r="M17" s="50"/>
      <c r="N17" s="50"/>
      <c r="O17" s="50"/>
      <c r="P17" s="50"/>
      <c r="Q17" s="50"/>
      <c r="R17" s="50"/>
      <c r="S17" s="50"/>
      <c r="T17" s="50"/>
    </row>
    <row r="18" spans="1:37" s="49" customFormat="1" ht="30" customHeight="1">
      <c r="A18" s="98"/>
      <c r="B18" s="126" t="str">
        <f>CONCATENATE("Antal abonnemang som har använt tjänster i UMTS-nät (3-månadersregel)[",'Mobila samtalstj.'!A124,"]:")</f>
        <v>Antal abonnemang som har använt tjänster i UMTS-nät (3-månadersregel)[8]:</v>
      </c>
      <c r="C18" s="230"/>
      <c r="D18" s="231"/>
      <c r="E18" s="110"/>
      <c r="F18" s="656"/>
      <c r="G18" s="537"/>
      <c r="H18" s="50"/>
      <c r="I18" s="50"/>
      <c r="J18" s="50"/>
      <c r="K18" s="50"/>
      <c r="L18" s="50"/>
      <c r="M18" s="50"/>
      <c r="N18" s="50"/>
      <c r="O18" s="50"/>
      <c r="P18" s="50"/>
      <c r="Q18" s="50"/>
      <c r="R18" s="50"/>
      <c r="S18" s="50"/>
      <c r="T18" s="50"/>
    </row>
    <row r="19" spans="1:37" s="49" customFormat="1" ht="30" customHeight="1">
      <c r="A19" s="98"/>
      <c r="B19" s="126" t="str">
        <f>CONCATENATE("Antal abonnemang som har använt tjänster i LTE-nät (3-månadersregel)[",'Mobila samtalstj.'!A125,"]:")</f>
        <v>Antal abonnemang som har använt tjänster i LTE-nät (3-månadersregel)[9]:</v>
      </c>
      <c r="C19" s="230"/>
      <c r="D19" s="231"/>
      <c r="E19" s="110"/>
      <c r="F19" s="656"/>
      <c r="G19" s="536"/>
      <c r="H19" s="50"/>
      <c r="I19" s="50"/>
      <c r="J19" s="50"/>
      <c r="K19" s="50"/>
      <c r="L19" s="50"/>
      <c r="M19" s="50"/>
      <c r="N19" s="50"/>
      <c r="O19" s="50"/>
      <c r="P19" s="50"/>
      <c r="Q19" s="50"/>
      <c r="R19" s="50"/>
      <c r="S19" s="50"/>
      <c r="T19" s="50"/>
    </row>
    <row r="20" spans="1:37" s="49" customFormat="1" ht="19.5" customHeight="1">
      <c r="A20" s="98"/>
      <c r="B20" s="509"/>
      <c r="C20" s="509"/>
      <c r="D20" s="509"/>
      <c r="E20" s="509"/>
      <c r="F20" s="538"/>
      <c r="G20" s="536"/>
      <c r="H20" s="50"/>
      <c r="I20" s="50"/>
      <c r="J20" s="50"/>
      <c r="K20" s="50"/>
      <c r="L20" s="50"/>
      <c r="M20" s="50"/>
      <c r="N20" s="50"/>
      <c r="O20" s="50"/>
      <c r="P20" s="50"/>
      <c r="Q20" s="50"/>
      <c r="R20" s="50"/>
      <c r="S20" s="50"/>
      <c r="T20" s="50"/>
    </row>
    <row r="21" spans="1:37" s="49" customFormat="1" ht="51.75" customHeight="1">
      <c r="A21" s="98"/>
      <c r="B21" s="628" t="s">
        <v>247</v>
      </c>
      <c r="C21" s="629"/>
      <c r="D21" s="629"/>
      <c r="E21" s="629"/>
      <c r="F21" s="554" t="s">
        <v>252</v>
      </c>
      <c r="G21" s="536"/>
      <c r="H21" s="50"/>
      <c r="I21" s="50"/>
      <c r="J21" s="50"/>
      <c r="K21" s="50"/>
      <c r="L21" s="50"/>
      <c r="M21" s="50"/>
      <c r="N21" s="50"/>
      <c r="O21" s="50"/>
      <c r="P21" s="50"/>
      <c r="Q21" s="50"/>
      <c r="R21" s="50"/>
      <c r="S21" s="50"/>
      <c r="T21" s="50"/>
    </row>
    <row r="22" spans="1:37" ht="57" customHeight="1">
      <c r="B22" s="637" t="str">
        <f>CONCATENATE("Fråga 5: Antal aktiva mobilabonnemang där det använda SIM-kortet är ett eSIM och antal eSIM för wearables. Med eSIM [34] avses ett programmerbart SIM-kort där funktionaliteten är inbyggd i terminalen. Avser ",'Om detta formulär'!$C$10,":")</f>
        <v>Fråga 5: Antal aktiva mobilabonnemang där det använda SIM-kortet är ett eSIM och antal eSIM för wearables. Med eSIM [34] avses ett programmerbart SIM-kort där funktionaliteten är inbyggd i terminalen. Avser 30 juni 2019:</v>
      </c>
      <c r="C22" s="638"/>
      <c r="D22" s="638"/>
      <c r="E22" s="639"/>
      <c r="F22" s="554" t="s">
        <v>252</v>
      </c>
      <c r="G22" s="539"/>
      <c r="H22" s="553"/>
      <c r="U22" s="49"/>
      <c r="V22" s="49"/>
      <c r="W22" s="49"/>
      <c r="X22" s="49"/>
      <c r="Y22" s="49"/>
      <c r="Z22" s="49"/>
      <c r="AA22" s="49"/>
      <c r="AB22" s="49"/>
      <c r="AC22" s="49"/>
      <c r="AD22" s="49"/>
      <c r="AE22" s="49"/>
      <c r="AF22" s="49"/>
      <c r="AG22" s="49"/>
      <c r="AH22" s="49"/>
      <c r="AI22" s="49"/>
      <c r="AJ22" s="49"/>
      <c r="AK22" s="49"/>
    </row>
    <row r="23" spans="1:37">
      <c r="B23" s="107"/>
      <c r="C23" s="108"/>
      <c r="D23" s="108"/>
      <c r="E23" s="109" t="s">
        <v>10</v>
      </c>
      <c r="F23" s="554"/>
      <c r="G23" s="539"/>
      <c r="H23" s="540"/>
      <c r="U23" s="49"/>
      <c r="V23" s="49"/>
      <c r="W23" s="49"/>
      <c r="X23" s="49"/>
      <c r="Y23" s="49"/>
      <c r="Z23" s="49"/>
      <c r="AA23" s="49"/>
      <c r="AB23" s="49"/>
      <c r="AC23" s="49"/>
      <c r="AD23" s="49"/>
      <c r="AE23" s="49"/>
      <c r="AF23" s="49"/>
      <c r="AG23" s="49"/>
      <c r="AH23" s="49"/>
      <c r="AI23" s="49"/>
      <c r="AJ23" s="49"/>
      <c r="AK23" s="49"/>
    </row>
    <row r="24" spans="1:37" s="49" customFormat="1" ht="17.25" customHeight="1">
      <c r="A24" s="98"/>
      <c r="B24" s="503" t="str">
        <f>CONCATENATE("Totalt antal mobilabonnemang som använder eSIM:")</f>
        <v>Totalt antal mobilabonnemang som använder eSIM:</v>
      </c>
      <c r="C24" s="526" t="str">
        <f>IF(SUM(C25:C29)=0," ",SUM(C25:C29))</f>
        <v xml:space="preserve"> </v>
      </c>
      <c r="D24" s="527" t="str">
        <f>IF(SUM(D28,D25,D22)=0," ",SUM(D28,D25,D22))</f>
        <v xml:space="preserve"> </v>
      </c>
      <c r="E24" s="398" t="str">
        <f>IF(SUM(E25:E30)=0," ",SUM(E25:E30))</f>
        <v xml:space="preserve"> </v>
      </c>
      <c r="F24" s="534"/>
      <c r="G24" s="50"/>
      <c r="H24" s="50"/>
      <c r="I24" s="50"/>
      <c r="J24" s="50"/>
      <c r="K24" s="50"/>
      <c r="L24" s="50"/>
      <c r="M24" s="50"/>
      <c r="N24" s="50"/>
      <c r="O24" s="50"/>
      <c r="P24" s="50"/>
      <c r="Q24" s="50"/>
      <c r="R24" s="50"/>
      <c r="S24" s="50"/>
      <c r="T24" s="50"/>
    </row>
    <row r="25" spans="1:37" ht="16.5" customHeight="1">
      <c r="B25" s="501" t="s">
        <v>233</v>
      </c>
      <c r="C25" s="221"/>
      <c r="D25" s="222"/>
      <c r="E25" s="525"/>
      <c r="F25" s="554"/>
      <c r="G25" s="539"/>
      <c r="U25" s="49"/>
      <c r="V25" s="49"/>
      <c r="W25" s="49"/>
      <c r="X25" s="49"/>
      <c r="Y25" s="49"/>
      <c r="Z25" s="49"/>
      <c r="AA25" s="49"/>
      <c r="AB25" s="49"/>
      <c r="AC25" s="49"/>
      <c r="AD25" s="49"/>
      <c r="AE25" s="49"/>
      <c r="AF25" s="49"/>
      <c r="AG25" s="49"/>
      <c r="AH25" s="49"/>
      <c r="AI25" s="49"/>
      <c r="AJ25" s="49"/>
      <c r="AK25" s="49"/>
    </row>
    <row r="26" spans="1:37" s="274" customFormat="1" ht="16.5" customHeight="1">
      <c r="A26" s="98"/>
      <c r="B26" s="501" t="s">
        <v>234</v>
      </c>
      <c r="C26" s="221"/>
      <c r="D26" s="222"/>
      <c r="E26" s="525"/>
      <c r="F26" s="554"/>
      <c r="G26" s="539"/>
      <c r="H26" s="50"/>
      <c r="I26" s="50"/>
      <c r="J26" s="50"/>
      <c r="K26" s="50"/>
      <c r="L26" s="50"/>
      <c r="M26" s="50"/>
      <c r="N26" s="50"/>
      <c r="O26" s="50"/>
      <c r="P26" s="50"/>
      <c r="Q26" s="50"/>
      <c r="R26" s="50"/>
      <c r="S26" s="50"/>
      <c r="T26" s="50"/>
    </row>
    <row r="27" spans="1:37" s="274" customFormat="1" ht="16.5" customHeight="1">
      <c r="A27" s="98"/>
      <c r="B27" s="501"/>
      <c r="C27" s="312"/>
      <c r="D27" s="82"/>
      <c r="E27" s="525"/>
      <c r="F27" s="554"/>
      <c r="G27" s="539"/>
      <c r="H27" s="50"/>
      <c r="I27" s="50"/>
      <c r="J27" s="50"/>
      <c r="K27" s="50"/>
      <c r="L27" s="50"/>
      <c r="M27" s="50"/>
      <c r="N27" s="50"/>
      <c r="O27" s="50"/>
      <c r="P27" s="50"/>
      <c r="Q27" s="50"/>
      <c r="R27" s="50"/>
      <c r="S27" s="50"/>
      <c r="T27" s="50"/>
    </row>
    <row r="28" spans="1:37" ht="16.5" customHeight="1">
      <c r="B28" s="503" t="s">
        <v>245</v>
      </c>
      <c r="C28" s="487"/>
      <c r="D28" s="488"/>
      <c r="E28" s="525"/>
      <c r="F28" s="554"/>
      <c r="G28" s="539"/>
      <c r="U28" s="49"/>
      <c r="V28" s="49"/>
      <c r="W28" s="49"/>
      <c r="X28" s="49"/>
      <c r="Y28" s="49"/>
      <c r="Z28" s="49"/>
      <c r="AA28" s="49"/>
      <c r="AB28" s="49"/>
      <c r="AC28" s="49"/>
      <c r="AD28" s="49"/>
      <c r="AE28" s="49"/>
      <c r="AF28" s="49"/>
      <c r="AG28" s="49"/>
      <c r="AH28" s="49"/>
      <c r="AI28" s="49"/>
      <c r="AJ28" s="49"/>
      <c r="AK28" s="49"/>
    </row>
    <row r="29" spans="1:37" ht="16.5" customHeight="1">
      <c r="B29" s="501"/>
      <c r="C29" s="528"/>
      <c r="D29" s="529"/>
      <c r="E29" s="525"/>
      <c r="F29" s="556"/>
      <c r="G29" s="539"/>
      <c r="U29" s="49"/>
      <c r="V29" s="49"/>
      <c r="W29" s="49"/>
      <c r="X29" s="49"/>
      <c r="Y29" s="49"/>
      <c r="Z29" s="49"/>
      <c r="AA29" s="49"/>
      <c r="AB29" s="49"/>
      <c r="AC29" s="49"/>
      <c r="AD29" s="49"/>
      <c r="AE29" s="49"/>
      <c r="AF29" s="49"/>
      <c r="AG29" s="49"/>
      <c r="AH29" s="49"/>
      <c r="AI29" s="49"/>
      <c r="AJ29" s="49"/>
      <c r="AK29" s="49"/>
    </row>
    <row r="30" spans="1:37" ht="26.25" customHeight="1">
      <c r="B30" s="652" t="s">
        <v>31</v>
      </c>
      <c r="C30" s="653"/>
      <c r="D30" s="653"/>
      <c r="E30" s="654"/>
      <c r="F30" s="535"/>
      <c r="G30" s="539"/>
      <c r="U30" s="49"/>
      <c r="V30" s="49"/>
      <c r="W30" s="49"/>
      <c r="X30" s="49"/>
      <c r="Y30" s="49"/>
      <c r="Z30" s="49"/>
      <c r="AA30" s="49"/>
      <c r="AB30" s="49"/>
      <c r="AC30" s="49"/>
      <c r="AD30" s="49"/>
      <c r="AE30" s="49"/>
      <c r="AF30" s="49"/>
      <c r="AG30" s="49"/>
      <c r="AH30" s="49"/>
      <c r="AI30" s="49"/>
      <c r="AJ30" s="49"/>
      <c r="AK30" s="49"/>
    </row>
    <row r="31" spans="1:37" s="49" customFormat="1" ht="12.75" customHeight="1">
      <c r="A31" s="98"/>
      <c r="B31" s="64"/>
      <c r="C31" s="87"/>
      <c r="D31" s="87"/>
      <c r="E31" s="166"/>
      <c r="F31" s="323"/>
      <c r="G31" s="50"/>
      <c r="H31" s="50"/>
      <c r="I31" s="50"/>
      <c r="J31" s="50"/>
      <c r="K31" s="50"/>
      <c r="L31" s="50"/>
      <c r="M31" s="50"/>
      <c r="N31" s="50"/>
      <c r="O31" s="50"/>
      <c r="P31" s="50"/>
      <c r="Q31" s="50"/>
      <c r="R31" s="50"/>
      <c r="S31" s="50"/>
      <c r="T31" s="50"/>
    </row>
    <row r="32" spans="1:37" ht="29.25" customHeight="1">
      <c r="B32" s="637" t="str">
        <f>CONCATENATE("Fråga 6: Antal aktiva SIM-kort med geografiskt nummer den ",'Om detta formulär'!C10,":")</f>
        <v>Fråga 6: Antal aktiva SIM-kort med geografiskt nummer den 30 juni 2019:</v>
      </c>
      <c r="C32" s="638"/>
      <c r="D32" s="638"/>
      <c r="E32" s="639"/>
      <c r="U32" s="49"/>
      <c r="V32" s="49"/>
      <c r="W32" s="49"/>
      <c r="X32" s="49"/>
      <c r="Y32" s="49"/>
      <c r="Z32" s="49"/>
      <c r="AA32" s="49"/>
      <c r="AB32" s="49"/>
      <c r="AC32" s="49"/>
      <c r="AD32" s="49"/>
      <c r="AE32" s="49"/>
      <c r="AF32" s="49"/>
      <c r="AG32" s="49"/>
      <c r="AH32" s="49"/>
      <c r="AI32" s="49"/>
      <c r="AJ32" s="49"/>
      <c r="AK32" s="49"/>
    </row>
    <row r="33" spans="1:20" ht="12.75" customHeight="1">
      <c r="B33" s="73"/>
      <c r="C33" s="256" t="s">
        <v>8</v>
      </c>
      <c r="D33" s="256" t="s">
        <v>9</v>
      </c>
      <c r="E33" s="214" t="s">
        <v>10</v>
      </c>
    </row>
    <row r="34" spans="1:20" s="49" customFormat="1" ht="30" customHeight="1">
      <c r="A34" s="98"/>
      <c r="B34" s="314" t="str">
        <f>CONCATENATE("Antal SIM-kort som har geografiskt telefonnummer knutet till sig [",'Mobila samtalstj.'!A126,"]:")</f>
        <v>Antal SIM-kort som har geografiskt telefonnummer knutet till sig [10]:</v>
      </c>
      <c r="C34" s="258"/>
      <c r="D34" s="259"/>
      <c r="E34" s="260" t="str">
        <f>IF(SUM(C34:D34)=0," ",SUM(C34:D34))</f>
        <v xml:space="preserve"> </v>
      </c>
      <c r="F34" s="541"/>
      <c r="G34" s="50"/>
      <c r="H34" s="50"/>
      <c r="I34" s="50"/>
      <c r="J34" s="50"/>
      <c r="K34" s="50"/>
      <c r="L34" s="50"/>
      <c r="M34" s="50"/>
      <c r="N34" s="50"/>
      <c r="O34" s="50"/>
      <c r="P34" s="50"/>
      <c r="Q34" s="50"/>
      <c r="R34" s="50"/>
      <c r="S34" s="50"/>
      <c r="T34" s="50"/>
    </row>
    <row r="35" spans="1:20" s="50" customFormat="1">
      <c r="A35" s="98"/>
      <c r="B35" s="64"/>
      <c r="C35" s="87"/>
      <c r="D35" s="87"/>
      <c r="E35" s="87"/>
      <c r="F35" s="323"/>
    </row>
    <row r="36" spans="1:20" s="49" customFormat="1" ht="54.75" customHeight="1">
      <c r="A36" s="98"/>
      <c r="B36" s="637" t="str">
        <f>CONCATENATE("Fråga 7: Totala intäkter (tusentals kronor) från slutkund för mobila samtals- och datatjänster [",'Mobila samtalstj.'!A129,"][31]. Denna fråga avser intäkter för anbonnemang som rappoterats på fråga 4. Under ",'Om detta formulär'!C6,":")</f>
        <v>Fråga 7: Totala intäkter (tusentals kronor) från slutkund för mobila samtals- och datatjänster [13][31]. Denna fråga avser intäkter för anbonnemang som rappoterats på fråga 4. Under första halvåret 2019:</v>
      </c>
      <c r="C36" s="638"/>
      <c r="D36" s="638"/>
      <c r="E36" s="639"/>
      <c r="F36" s="557"/>
      <c r="G36" s="542"/>
      <c r="H36" s="50"/>
      <c r="I36" s="50"/>
      <c r="J36" s="50"/>
      <c r="K36" s="50"/>
      <c r="L36" s="50"/>
      <c r="M36" s="50"/>
      <c r="N36" s="50"/>
      <c r="O36" s="50"/>
      <c r="P36" s="50"/>
      <c r="Q36" s="50"/>
      <c r="R36" s="50"/>
      <c r="S36" s="50"/>
      <c r="T36" s="50"/>
    </row>
    <row r="37" spans="1:20">
      <c r="B37" s="73" t="s">
        <v>168</v>
      </c>
      <c r="C37" s="74" t="s">
        <v>8</v>
      </c>
      <c r="D37" s="74" t="s">
        <v>9</v>
      </c>
      <c r="E37" s="75" t="s">
        <v>10</v>
      </c>
    </row>
    <row r="38" spans="1:20">
      <c r="B38" s="91" t="s">
        <v>113</v>
      </c>
      <c r="C38" s="193"/>
      <c r="D38" s="194"/>
      <c r="E38" s="195"/>
    </row>
    <row r="39" spans="1:20" ht="15.75" customHeight="1">
      <c r="B39" s="352" t="str">
        <f>CONCATENATE("Abonnemangsavgifter [",'Mobila samtalstj.'!A130,"]:")</f>
        <v>Abonnemangsavgifter [14]:</v>
      </c>
      <c r="C39" s="350"/>
      <c r="D39" s="350"/>
      <c r="E39" s="351" t="str">
        <f>IF(SUM(C39:D39)=0," ",SUM(C39:D39))</f>
        <v xml:space="preserve"> </v>
      </c>
      <c r="F39" s="533"/>
    </row>
    <row r="40" spans="1:20" ht="21" customHeight="1" thickBot="1">
      <c r="B40" s="430" t="s">
        <v>100</v>
      </c>
      <c r="C40" s="350"/>
      <c r="D40" s="350"/>
      <c r="E40" s="351"/>
    </row>
    <row r="41" spans="1:20" ht="16.5" hidden="1" customHeight="1">
      <c r="B41" s="317" t="str">
        <f>CONCATENATE("Samtalstrafik[",'Mobila samtalstj.'!A131,"]:")</f>
        <v>Samtalstrafik[15]:</v>
      </c>
      <c r="C41" s="191"/>
      <c r="D41" s="192"/>
      <c r="E41" s="88" t="str">
        <f t="shared" ref="E41:E46" si="0">IF(SUM(C41:D41)=0," ",SUM(C41:D41))</f>
        <v xml:space="preserve"> </v>
      </c>
    </row>
    <row r="42" spans="1:20" ht="16.5" hidden="1" customHeight="1">
      <c r="B42" s="317" t="str">
        <f>CONCATENATE("SMS[",'Mobila samtalstj.'!A132,"]:")</f>
        <v>SMS[16]:</v>
      </c>
      <c r="C42" s="175"/>
      <c r="D42" s="90"/>
      <c r="E42" s="88" t="str">
        <f t="shared" si="0"/>
        <v xml:space="preserve"> </v>
      </c>
    </row>
    <row r="43" spans="1:20" ht="16.5" hidden="1" customHeight="1">
      <c r="B43" s="317" t="s">
        <v>160</v>
      </c>
      <c r="C43" s="175"/>
      <c r="D43" s="90"/>
      <c r="E43" s="88" t="str">
        <f t="shared" si="0"/>
        <v xml:space="preserve"> </v>
      </c>
    </row>
    <row r="44" spans="1:20" ht="16.5" hidden="1" customHeight="1">
      <c r="B44" s="317" t="str">
        <f>CONCATENATE("Mobil datatrafik[",'Mobila samtalstj.'!A133,"]:")</f>
        <v>Mobil datatrafik[17]:</v>
      </c>
      <c r="C44" s="89"/>
      <c r="D44" s="90"/>
      <c r="E44" s="88" t="str">
        <f t="shared" si="0"/>
        <v xml:space="preserve"> </v>
      </c>
    </row>
    <row r="45" spans="1:20" ht="27" hidden="1" customHeight="1">
      <c r="B45" s="118" t="s">
        <v>161</v>
      </c>
      <c r="C45" s="89"/>
      <c r="D45" s="90"/>
      <c r="E45" s="88" t="str">
        <f t="shared" si="0"/>
        <v xml:space="preserve"> </v>
      </c>
    </row>
    <row r="46" spans="1:20" ht="27" hidden="1" customHeight="1" thickBot="1">
      <c r="B46" s="318" t="str">
        <f>CONCATENATE("varav övriga intäkter från mobila samtals- och datatjänster från slutkund[",'Mobila samtalstj.'!A134,"]:")</f>
        <v>varav övriga intäkter från mobila samtals- och datatjänster från slutkund[18]:</v>
      </c>
      <c r="C46" s="232"/>
      <c r="D46" s="233"/>
      <c r="E46" s="234" t="str">
        <f t="shared" si="0"/>
        <v xml:space="preserve"> </v>
      </c>
    </row>
    <row r="47" spans="1:20" ht="29.25" customHeight="1" thickTop="1">
      <c r="B47" s="424" t="s">
        <v>38</v>
      </c>
      <c r="C47" s="558" t="str">
        <f>IF(SUM(C39:C40)=0," ",SUM(C39:C40))</f>
        <v xml:space="preserve"> </v>
      </c>
      <c r="D47" s="425" t="str">
        <f>IF(SUM(D39:D40)=0," ",SUM(D39:D40))</f>
        <v xml:space="preserve"> </v>
      </c>
      <c r="E47" s="425" t="str">
        <f>IF(SUM(D47,C47)=0," ",SUM(D47,C47))</f>
        <v xml:space="preserve"> </v>
      </c>
    </row>
    <row r="48" spans="1:20" ht="15" customHeight="1">
      <c r="B48" s="426" t="s">
        <v>98</v>
      </c>
      <c r="C48" s="427"/>
      <c r="D48" s="403"/>
      <c r="E48" s="228"/>
    </row>
    <row r="49" spans="1:20" ht="15.75" customHeight="1">
      <c r="B49" s="428" t="str">
        <f>CONCATENATE("Varav intäkter från kontantkort[",'Mobila samtalstj.'!A120,"]:")</f>
        <v>Varav intäkter från kontantkort[4]:</v>
      </c>
      <c r="C49" s="429"/>
      <c r="D49" s="504"/>
      <c r="E49" s="300" t="str">
        <f>IF(SUM(C49)=0," ",SUM(C49))</f>
        <v xml:space="preserve"> </v>
      </c>
    </row>
    <row r="50" spans="1:20" ht="15.75" customHeight="1">
      <c r="B50" s="64"/>
      <c r="C50" s="87"/>
      <c r="D50" s="87"/>
      <c r="E50" s="87"/>
    </row>
    <row r="51" spans="1:20" ht="27" customHeight="1">
      <c r="B51" s="373" t="s">
        <v>225</v>
      </c>
      <c r="C51" s="374"/>
      <c r="D51" s="374"/>
      <c r="E51" s="197"/>
      <c r="F51" s="533"/>
    </row>
    <row r="52" spans="1:20" s="50" customFormat="1">
      <c r="A52" s="98"/>
      <c r="B52" s="64"/>
      <c r="C52" s="87"/>
      <c r="D52" s="87"/>
      <c r="E52" s="357"/>
      <c r="F52" s="323"/>
    </row>
    <row r="53" spans="1:20" s="49" customFormat="1" ht="47.25" customHeight="1">
      <c r="A53" s="98"/>
      <c r="B53" s="637" t="str">
        <f>CONCATENATE("Fråga 8: Antal från slutkund utgående taltrafikminuter (i tusental) för mobil telefoni (exklusive datatrafik och internationell roaming) under ",'Om detta formulär'!C6," [",'Mobila samtalstj.'!A136,"]:")</f>
        <v>Fråga 8: Antal från slutkund utgående taltrafikminuter (i tusental) för mobil telefoni (exklusive datatrafik och internationell roaming) under första halvåret 2019 [20]:</v>
      </c>
      <c r="C53" s="638"/>
      <c r="D53" s="638"/>
      <c r="E53" s="639"/>
      <c r="F53" s="323"/>
      <c r="G53" s="50"/>
      <c r="H53" s="50"/>
      <c r="I53" s="50"/>
      <c r="J53" s="50"/>
      <c r="K53" s="50"/>
      <c r="L53" s="50"/>
      <c r="M53" s="50"/>
      <c r="N53" s="50"/>
      <c r="O53" s="50"/>
      <c r="P53" s="50"/>
      <c r="Q53" s="50"/>
      <c r="R53" s="50"/>
      <c r="S53" s="50"/>
      <c r="T53" s="50"/>
    </row>
    <row r="54" spans="1:20" ht="14.25" customHeight="1">
      <c r="B54" s="73"/>
      <c r="C54" s="74" t="s">
        <v>8</v>
      </c>
      <c r="D54" s="74" t="s">
        <v>9</v>
      </c>
      <c r="E54" s="75" t="s">
        <v>10</v>
      </c>
    </row>
    <row r="55" spans="1:20" s="49" customFormat="1">
      <c r="A55" s="98"/>
      <c r="B55" s="94" t="s">
        <v>144</v>
      </c>
      <c r="C55" s="202"/>
      <c r="D55" s="95"/>
      <c r="E55" s="84" t="str">
        <f>IF(SUM(C55:D55)=0," ",SUM(C55:D55))</f>
        <v xml:space="preserve"> </v>
      </c>
      <c r="F55" s="323"/>
      <c r="G55" s="50"/>
      <c r="H55" s="50"/>
      <c r="I55" s="50"/>
      <c r="J55" s="50"/>
      <c r="K55" s="50"/>
      <c r="L55" s="50"/>
      <c r="M55" s="50"/>
      <c r="N55" s="50"/>
      <c r="O55" s="50"/>
      <c r="P55" s="50"/>
      <c r="Q55" s="50"/>
      <c r="R55" s="50"/>
      <c r="S55" s="50"/>
      <c r="T55" s="50"/>
    </row>
    <row r="56" spans="1:20" s="49" customFormat="1" ht="12.75" customHeight="1">
      <c r="A56" s="98"/>
      <c r="B56" s="117" t="str">
        <f>CONCATENATE("varav inom eget nät[",'Mobila samtalstj.'!A137,"]:")</f>
        <v>varav inom eget nät[21]:</v>
      </c>
      <c r="C56" s="96"/>
      <c r="D56" s="97"/>
      <c r="E56" s="88" t="str">
        <f>IF(SUM(C56:D56)=0," ",SUM(C56:D56))</f>
        <v xml:space="preserve"> </v>
      </c>
      <c r="F56" s="323"/>
      <c r="G56" s="50"/>
      <c r="H56" s="50"/>
      <c r="I56" s="50"/>
      <c r="J56" s="50"/>
      <c r="K56" s="50"/>
      <c r="L56" s="50"/>
      <c r="M56" s="50"/>
      <c r="N56" s="50"/>
      <c r="O56" s="50"/>
      <c r="P56" s="50"/>
      <c r="Q56" s="50"/>
      <c r="R56" s="50"/>
      <c r="S56" s="50"/>
      <c r="T56" s="50"/>
    </row>
    <row r="57" spans="1:20" s="49" customFormat="1" ht="12.75" customHeight="1">
      <c r="A57" s="98"/>
      <c r="B57" s="99" t="s">
        <v>145</v>
      </c>
      <c r="C57" s="96"/>
      <c r="D57" s="97"/>
      <c r="E57" s="78" t="str">
        <f>IF(SUM(C57:D57)=0," ",SUM(C57:D57))</f>
        <v xml:space="preserve"> </v>
      </c>
      <c r="F57" s="323"/>
      <c r="G57" s="50"/>
      <c r="H57" s="50"/>
      <c r="I57" s="50"/>
      <c r="J57" s="50"/>
      <c r="K57" s="50"/>
      <c r="L57" s="50"/>
      <c r="M57" s="50"/>
      <c r="N57" s="50"/>
      <c r="O57" s="50"/>
      <c r="P57" s="50"/>
      <c r="Q57" s="50"/>
      <c r="R57" s="50"/>
      <c r="S57" s="50"/>
      <c r="T57" s="50"/>
    </row>
    <row r="58" spans="1:20" s="49" customFormat="1" ht="25.5">
      <c r="A58" s="98"/>
      <c r="B58" s="99" t="s">
        <v>146</v>
      </c>
      <c r="C58" s="96"/>
      <c r="D58" s="97"/>
      <c r="E58" s="78" t="str">
        <f>IF(SUM(C58:D58)=0," ",SUM(C58:D58))</f>
        <v xml:space="preserve"> </v>
      </c>
      <c r="F58" s="323"/>
      <c r="G58" s="50"/>
      <c r="H58" s="50"/>
      <c r="I58" s="50"/>
      <c r="J58" s="50"/>
      <c r="K58" s="50"/>
      <c r="L58" s="50"/>
      <c r="M58" s="50"/>
      <c r="N58" s="50"/>
      <c r="O58" s="50"/>
      <c r="P58" s="50"/>
      <c r="Q58" s="50"/>
      <c r="R58" s="50"/>
      <c r="S58" s="50"/>
      <c r="T58" s="50"/>
    </row>
    <row r="59" spans="1:20" s="49" customFormat="1" ht="13.5" thickBot="1">
      <c r="A59" s="98"/>
      <c r="B59" s="431" t="s">
        <v>147</v>
      </c>
      <c r="C59" s="432"/>
      <c r="D59" s="432"/>
      <c r="E59" s="100" t="str">
        <f>IF(SUM(C59:D59)=0," ",SUM(C59:D59))</f>
        <v xml:space="preserve"> </v>
      </c>
      <c r="F59" s="323"/>
      <c r="G59" s="50"/>
      <c r="H59" s="50"/>
      <c r="I59" s="50"/>
      <c r="J59" s="50"/>
      <c r="K59" s="50"/>
      <c r="L59" s="50"/>
      <c r="M59" s="50"/>
      <c r="N59" s="50"/>
      <c r="O59" s="50"/>
      <c r="P59" s="50"/>
      <c r="Q59" s="50"/>
      <c r="R59" s="50"/>
      <c r="S59" s="50"/>
      <c r="T59" s="50"/>
    </row>
    <row r="60" spans="1:20" s="49" customFormat="1" ht="13.5" thickTop="1">
      <c r="A60" s="98"/>
      <c r="B60" s="359" t="s">
        <v>148</v>
      </c>
      <c r="C60" s="360" t="str">
        <f>IF(SUM(C55,C57,C58:C59)=0," ",SUM(C55,C57,C58:C59))</f>
        <v xml:space="preserve"> </v>
      </c>
      <c r="D60" s="361" t="str">
        <f>IF(SUM(D55,D57,D58:D59)=0," ",SUM(D55,D57,D58:D59))</f>
        <v xml:space="preserve"> </v>
      </c>
      <c r="E60" s="285" t="str">
        <f>IF(SUM(E55,E57,E58:E59)=0," ",SUM(E55,E57,E58:E59))</f>
        <v xml:space="preserve"> </v>
      </c>
      <c r="F60" s="323"/>
      <c r="G60" s="50"/>
      <c r="H60" s="50"/>
      <c r="I60" s="50"/>
      <c r="J60" s="50"/>
      <c r="K60" s="50"/>
      <c r="L60" s="50"/>
      <c r="M60" s="50"/>
      <c r="N60" s="50"/>
      <c r="O60" s="50"/>
      <c r="P60" s="50"/>
      <c r="Q60" s="50"/>
      <c r="R60" s="50"/>
      <c r="S60" s="50"/>
      <c r="T60" s="50"/>
    </row>
    <row r="61" spans="1:20" s="49" customFormat="1">
      <c r="A61" s="98"/>
      <c r="B61" s="433" t="s">
        <v>149</v>
      </c>
      <c r="C61" s="219"/>
      <c r="D61" s="220"/>
      <c r="E61" s="239"/>
      <c r="F61" s="533"/>
      <c r="G61" s="50"/>
      <c r="H61" s="544"/>
      <c r="I61" s="50"/>
      <c r="J61" s="50"/>
      <c r="K61" s="50"/>
      <c r="L61" s="50"/>
      <c r="M61" s="50"/>
      <c r="N61" s="50"/>
      <c r="O61" s="50"/>
      <c r="P61" s="50"/>
      <c r="Q61" s="50"/>
      <c r="R61" s="50"/>
      <c r="S61" s="50"/>
      <c r="T61" s="50"/>
    </row>
    <row r="62" spans="1:20" ht="16.5" customHeight="1">
      <c r="B62" s="434" t="s">
        <v>159</v>
      </c>
      <c r="C62" s="219"/>
      <c r="D62" s="220"/>
      <c r="E62" s="239"/>
      <c r="F62" s="533"/>
      <c r="G62" s="537"/>
    </row>
    <row r="63" spans="1:20">
      <c r="B63" s="434" t="s">
        <v>210</v>
      </c>
      <c r="C63" s="484"/>
      <c r="D63" s="485"/>
      <c r="E63" s="486"/>
      <c r="F63" s="533"/>
      <c r="G63" s="537"/>
    </row>
    <row r="64" spans="1:20" s="555" customFormat="1">
      <c r="A64" s="98"/>
      <c r="B64" s="434" t="s">
        <v>211</v>
      </c>
      <c r="C64" s="484"/>
      <c r="D64" s="485"/>
      <c r="E64" s="486"/>
      <c r="F64" s="533"/>
      <c r="G64" s="537"/>
      <c r="H64" s="50"/>
      <c r="I64" s="50"/>
      <c r="J64" s="50"/>
      <c r="K64" s="50"/>
      <c r="L64" s="50"/>
      <c r="M64" s="50"/>
      <c r="N64" s="50"/>
      <c r="O64" s="50"/>
      <c r="P64" s="50"/>
      <c r="Q64" s="50"/>
      <c r="R64" s="50"/>
      <c r="S64" s="50"/>
      <c r="T64" s="50"/>
    </row>
    <row r="65" spans="1:20">
      <c r="B65" s="308" t="s">
        <v>250</v>
      </c>
      <c r="C65" s="223"/>
      <c r="D65" s="224"/>
      <c r="E65" s="250" t="str">
        <f>IF(SUM(E61:E64)=0," ",SUM(E61:E64))</f>
        <v xml:space="preserve"> </v>
      </c>
      <c r="F65" s="543"/>
      <c r="G65" s="540"/>
    </row>
    <row r="66" spans="1:20" s="50" customFormat="1" ht="12" customHeight="1">
      <c r="A66" s="98"/>
      <c r="B66" s="102"/>
      <c r="C66" s="103"/>
      <c r="D66" s="103"/>
      <c r="E66" s="104"/>
      <c r="F66" s="323"/>
    </row>
    <row r="67" spans="1:20" s="98" customFormat="1" ht="33.75" customHeight="1">
      <c r="B67" s="637" t="str">
        <f>CONCATENATE("Fråga 9: Antal från slutkund utgående mobilsamtal [",'Mobila samtalstj.'!A138,"] (i tusental)  (exklusive internationell roaming) under ",'Om detta formulär'!C6,":")</f>
        <v>Fråga 9: Antal från slutkund utgående mobilsamtal [22] (i tusental)  (exklusive internationell roaming) under första halvåret 2019:</v>
      </c>
      <c r="C67" s="638"/>
      <c r="D67" s="638"/>
      <c r="E67" s="639"/>
      <c r="F67" s="323"/>
      <c r="G67" s="50"/>
      <c r="H67" s="50"/>
      <c r="I67" s="50"/>
      <c r="J67" s="50"/>
      <c r="K67" s="50"/>
      <c r="L67" s="50"/>
      <c r="M67" s="50"/>
      <c r="N67" s="50"/>
      <c r="O67" s="50"/>
      <c r="P67" s="50"/>
      <c r="Q67" s="50"/>
      <c r="R67" s="50"/>
      <c r="S67" s="50"/>
      <c r="T67" s="50"/>
    </row>
    <row r="68" spans="1:20" s="98" customFormat="1" ht="20.25" customHeight="1">
      <c r="B68" s="73"/>
      <c r="C68" s="74" t="s">
        <v>8</v>
      </c>
      <c r="D68" s="74" t="s">
        <v>9</v>
      </c>
      <c r="E68" s="75" t="s">
        <v>10</v>
      </c>
      <c r="F68" s="323"/>
      <c r="G68" s="50"/>
      <c r="H68" s="50"/>
      <c r="I68" s="50"/>
      <c r="J68" s="50"/>
      <c r="K68" s="50"/>
      <c r="L68" s="50"/>
      <c r="M68" s="50"/>
      <c r="N68" s="50"/>
      <c r="O68" s="50"/>
      <c r="P68" s="50"/>
      <c r="Q68" s="50"/>
      <c r="R68" s="50"/>
      <c r="S68" s="50"/>
      <c r="T68" s="50"/>
    </row>
    <row r="69" spans="1:20" s="98" customFormat="1" ht="16.5" customHeight="1">
      <c r="B69" s="94" t="s">
        <v>1</v>
      </c>
      <c r="C69" s="202"/>
      <c r="D69" s="95"/>
      <c r="E69" s="84" t="str">
        <f t="shared" ref="E69:E74" si="1">IF(SUM(C69:D69)=0," ",SUM(C69:D69))</f>
        <v xml:space="preserve"> </v>
      </c>
      <c r="F69" s="323"/>
      <c r="G69" s="50"/>
      <c r="H69" s="50"/>
      <c r="I69" s="50"/>
      <c r="J69" s="50"/>
      <c r="K69" s="50"/>
      <c r="L69" s="50"/>
      <c r="M69" s="50"/>
      <c r="N69" s="50"/>
      <c r="O69" s="50"/>
      <c r="P69" s="50"/>
      <c r="Q69" s="50"/>
      <c r="R69" s="50"/>
      <c r="S69" s="50"/>
      <c r="T69" s="50"/>
    </row>
    <row r="70" spans="1:20" s="98" customFormat="1" ht="17.100000000000001" customHeight="1">
      <c r="B70" s="117" t="str">
        <f>CONCATENATE("varav inom eget nät[",'Mobila samtalstj.'!A137,"]:")</f>
        <v>varav inom eget nät[21]:</v>
      </c>
      <c r="C70" s="96"/>
      <c r="D70" s="97"/>
      <c r="E70" s="88" t="str">
        <f t="shared" si="1"/>
        <v xml:space="preserve"> </v>
      </c>
      <c r="F70" s="323"/>
      <c r="G70" s="50"/>
      <c r="H70" s="50"/>
      <c r="I70" s="50"/>
      <c r="J70" s="50"/>
      <c r="K70" s="50"/>
      <c r="L70" s="50"/>
      <c r="M70" s="50"/>
      <c r="N70" s="50"/>
      <c r="O70" s="50"/>
      <c r="P70" s="50"/>
      <c r="Q70" s="50"/>
      <c r="R70" s="50"/>
      <c r="S70" s="50"/>
      <c r="T70" s="50"/>
    </row>
    <row r="71" spans="1:20" s="98" customFormat="1" ht="17.100000000000001" customHeight="1">
      <c r="B71" s="99" t="s">
        <v>2</v>
      </c>
      <c r="C71" s="96"/>
      <c r="D71" s="97"/>
      <c r="E71" s="78" t="str">
        <f t="shared" si="1"/>
        <v xml:space="preserve"> </v>
      </c>
      <c r="F71" s="323"/>
      <c r="G71" s="50"/>
      <c r="H71" s="50"/>
      <c r="I71" s="50"/>
      <c r="J71" s="50"/>
      <c r="K71" s="50"/>
      <c r="L71" s="50"/>
      <c r="M71" s="50"/>
      <c r="N71" s="50"/>
      <c r="O71" s="50"/>
      <c r="P71" s="50"/>
      <c r="Q71" s="50"/>
      <c r="R71" s="50"/>
      <c r="S71" s="50"/>
      <c r="T71" s="50"/>
    </row>
    <row r="72" spans="1:20" s="98" customFormat="1" ht="28.5" customHeight="1">
      <c r="B72" s="186" t="s">
        <v>118</v>
      </c>
      <c r="C72" s="205"/>
      <c r="D72" s="225"/>
      <c r="E72" s="204" t="str">
        <f t="shared" si="1"/>
        <v xml:space="preserve"> </v>
      </c>
      <c r="F72" s="323"/>
      <c r="G72" s="50"/>
      <c r="H72" s="50"/>
      <c r="I72" s="50"/>
      <c r="J72" s="50"/>
      <c r="K72" s="50"/>
      <c r="L72" s="50"/>
      <c r="M72" s="50"/>
      <c r="N72" s="50"/>
      <c r="O72" s="50"/>
      <c r="P72" s="50"/>
      <c r="Q72" s="50"/>
      <c r="R72" s="50"/>
      <c r="S72" s="50"/>
      <c r="T72" s="50"/>
    </row>
    <row r="73" spans="1:20" s="98" customFormat="1" ht="28.5" customHeight="1" thickBot="1">
      <c r="B73" s="226" t="s">
        <v>119</v>
      </c>
      <c r="C73" s="162"/>
      <c r="D73" s="158"/>
      <c r="E73" s="100" t="str">
        <f t="shared" si="1"/>
        <v xml:space="preserve"> </v>
      </c>
      <c r="F73" s="323"/>
      <c r="G73" s="50"/>
      <c r="H73" s="50"/>
      <c r="I73" s="50"/>
      <c r="J73" s="50"/>
      <c r="K73" s="50"/>
      <c r="L73" s="50"/>
      <c r="M73" s="50"/>
      <c r="N73" s="50"/>
      <c r="O73" s="50"/>
      <c r="P73" s="50"/>
      <c r="Q73" s="50"/>
      <c r="R73" s="50"/>
      <c r="S73" s="50"/>
      <c r="T73" s="50"/>
    </row>
    <row r="74" spans="1:20" s="98" customFormat="1" ht="17.100000000000001" customHeight="1" thickTop="1">
      <c r="B74" s="187" t="s">
        <v>3</v>
      </c>
      <c r="C74" s="101" t="str">
        <f>IF(SUM(C69,C71,C72,C73)=0," ",SUM(C69,C71,C72,C73))</f>
        <v xml:space="preserve"> </v>
      </c>
      <c r="D74" s="188" t="str">
        <f>IF(SUM(D69,D71,D72,D73)=0," ",SUM(D69,D71,D72,D73))</f>
        <v xml:space="preserve"> </v>
      </c>
      <c r="E74" s="228" t="str">
        <f t="shared" si="1"/>
        <v xml:space="preserve"> </v>
      </c>
      <c r="F74" s="323"/>
      <c r="G74" s="50"/>
      <c r="H74" s="50"/>
      <c r="I74" s="50"/>
      <c r="J74" s="50"/>
      <c r="K74" s="50"/>
      <c r="L74" s="50"/>
      <c r="M74" s="50"/>
      <c r="N74" s="50"/>
      <c r="O74" s="50"/>
      <c r="P74" s="50"/>
      <c r="Q74" s="50"/>
      <c r="R74" s="50"/>
      <c r="S74" s="50"/>
      <c r="T74" s="50"/>
    </row>
    <row r="75" spans="1:20" s="98" customFormat="1" ht="17.100000000000001" customHeight="1">
      <c r="B75" s="121" t="s">
        <v>114</v>
      </c>
      <c r="C75" s="219"/>
      <c r="D75" s="220"/>
      <c r="E75" s="239"/>
      <c r="F75" s="533"/>
      <c r="G75" s="540"/>
      <c r="H75" s="50"/>
      <c r="I75" s="50"/>
      <c r="J75" s="50"/>
      <c r="K75" s="50"/>
      <c r="L75" s="50"/>
      <c r="M75" s="50"/>
      <c r="N75" s="50"/>
      <c r="O75" s="50"/>
      <c r="P75" s="50"/>
      <c r="Q75" s="50"/>
      <c r="R75" s="50"/>
      <c r="S75" s="50"/>
      <c r="T75" s="50"/>
    </row>
    <row r="76" spans="1:20" s="98" customFormat="1" ht="15.75" customHeight="1">
      <c r="B76" s="435" t="s">
        <v>169</v>
      </c>
      <c r="C76" s="221"/>
      <c r="D76" s="222"/>
      <c r="E76" s="239"/>
      <c r="F76" s="533"/>
      <c r="G76" s="537"/>
      <c r="H76" s="50"/>
      <c r="I76" s="50"/>
      <c r="J76" s="50"/>
      <c r="K76" s="50"/>
      <c r="L76" s="50"/>
      <c r="M76" s="50"/>
      <c r="N76" s="50"/>
      <c r="O76" s="50"/>
      <c r="P76" s="50"/>
      <c r="Q76" s="50"/>
      <c r="R76" s="50"/>
      <c r="S76" s="50"/>
      <c r="T76" s="50"/>
    </row>
    <row r="77" spans="1:20" s="98" customFormat="1" ht="15.75" customHeight="1">
      <c r="B77" s="435" t="s">
        <v>213</v>
      </c>
      <c r="C77" s="487"/>
      <c r="D77" s="488"/>
      <c r="E77" s="486"/>
      <c r="F77" s="533"/>
      <c r="G77" s="537"/>
      <c r="H77" s="50"/>
      <c r="I77" s="50"/>
      <c r="J77" s="50"/>
      <c r="K77" s="50"/>
      <c r="L77" s="50"/>
      <c r="M77" s="50"/>
      <c r="N77" s="50"/>
      <c r="O77" s="50"/>
      <c r="P77" s="50"/>
      <c r="Q77" s="50"/>
      <c r="R77" s="50"/>
      <c r="S77" s="50"/>
      <c r="T77" s="50"/>
    </row>
    <row r="78" spans="1:20" s="98" customFormat="1" ht="15.75" customHeight="1">
      <c r="B78" s="435" t="s">
        <v>212</v>
      </c>
      <c r="C78" s="487"/>
      <c r="D78" s="488"/>
      <c r="E78" s="486"/>
      <c r="F78" s="533"/>
      <c r="G78" s="537"/>
      <c r="H78" s="50"/>
      <c r="I78" s="50"/>
      <c r="J78" s="50"/>
      <c r="K78" s="50"/>
      <c r="L78" s="50"/>
      <c r="M78" s="50"/>
      <c r="N78" s="50"/>
      <c r="O78" s="50"/>
      <c r="P78" s="50"/>
      <c r="Q78" s="50"/>
      <c r="R78" s="50"/>
      <c r="S78" s="50"/>
      <c r="T78" s="50"/>
    </row>
    <row r="79" spans="1:20" s="98" customFormat="1" ht="21" customHeight="1">
      <c r="B79" s="308" t="s">
        <v>250</v>
      </c>
      <c r="C79" s="223"/>
      <c r="D79" s="224"/>
      <c r="E79" s="250" t="str">
        <f>IF(SUM(E75:E78)=0," ",SUM(E75:E78))</f>
        <v xml:space="preserve"> </v>
      </c>
      <c r="F79" s="543"/>
      <c r="G79" s="540"/>
      <c r="H79" s="50"/>
      <c r="I79" s="50"/>
      <c r="J79" s="50"/>
      <c r="K79" s="50"/>
      <c r="L79" s="50"/>
      <c r="M79" s="50"/>
      <c r="N79" s="50"/>
      <c r="O79" s="50"/>
      <c r="P79" s="50"/>
      <c r="Q79" s="50"/>
      <c r="R79" s="50"/>
      <c r="S79" s="50"/>
      <c r="T79" s="50"/>
    </row>
    <row r="80" spans="1:20" s="50" customFormat="1" ht="7.5" customHeight="1">
      <c r="A80" s="98"/>
      <c r="B80" s="63"/>
      <c r="C80" s="63"/>
      <c r="D80" s="63"/>
      <c r="E80" s="63"/>
      <c r="F80" s="323"/>
    </row>
    <row r="81" spans="1:24" s="49" customFormat="1" ht="37.5" customHeight="1">
      <c r="A81" s="98"/>
      <c r="B81" s="637" t="s">
        <v>235</v>
      </c>
      <c r="C81" s="638"/>
      <c r="D81" s="638"/>
      <c r="E81" s="639"/>
      <c r="F81" s="534"/>
      <c r="G81" s="50"/>
      <c r="H81" s="50"/>
      <c r="I81" s="50"/>
      <c r="J81" s="50"/>
      <c r="K81" s="50"/>
      <c r="L81" s="50"/>
      <c r="M81" s="50"/>
      <c r="N81" s="50"/>
      <c r="O81" s="50"/>
      <c r="P81" s="50"/>
      <c r="Q81" s="50"/>
      <c r="R81" s="50"/>
      <c r="S81" s="50"/>
      <c r="T81" s="50"/>
    </row>
    <row r="82" spans="1:24" s="98" customFormat="1" ht="15.75" customHeight="1">
      <c r="B82" s="73"/>
      <c r="C82" s="74" t="s">
        <v>8</v>
      </c>
      <c r="D82" s="74" t="s">
        <v>9</v>
      </c>
      <c r="E82" s="75" t="s">
        <v>10</v>
      </c>
      <c r="F82" s="534"/>
      <c r="G82" s="50"/>
      <c r="H82" s="50"/>
      <c r="I82" s="50"/>
      <c r="J82" s="50"/>
      <c r="K82" s="50"/>
      <c r="L82" s="50"/>
      <c r="M82" s="50"/>
      <c r="N82" s="50"/>
      <c r="O82" s="50"/>
      <c r="P82" s="50"/>
      <c r="Q82" s="50"/>
      <c r="R82" s="50"/>
      <c r="S82" s="50"/>
      <c r="T82" s="50"/>
    </row>
    <row r="83" spans="1:24" s="98" customFormat="1" ht="15.75" customHeight="1">
      <c r="B83" s="397" t="str">
        <f>CONCATENATE("Utgående (uppströms) mobil datatrafik (GB) [24]:")</f>
        <v>Utgående (uppströms) mobil datatrafik (GB) [24]:</v>
      </c>
      <c r="C83" s="202"/>
      <c r="D83" s="203"/>
      <c r="E83" s="398" t="str">
        <f>IF(SUM(C83:D83)=0," ",SUM(C83:D83))</f>
        <v xml:space="preserve"> </v>
      </c>
      <c r="F83" s="534"/>
      <c r="G83" s="50"/>
      <c r="H83" s="50"/>
      <c r="I83" s="50"/>
      <c r="J83" s="50"/>
      <c r="K83" s="50"/>
      <c r="L83" s="50"/>
      <c r="M83" s="50"/>
      <c r="N83" s="50"/>
      <c r="O83" s="50"/>
      <c r="P83" s="50"/>
      <c r="Q83" s="50"/>
      <c r="R83" s="50"/>
      <c r="S83" s="50"/>
      <c r="T83" s="50"/>
      <c r="U83" s="49"/>
      <c r="V83" s="49"/>
      <c r="W83" s="49"/>
      <c r="X83" s="49"/>
    </row>
    <row r="84" spans="1:24" s="98" customFormat="1" ht="15.75" customHeight="1">
      <c r="B84" s="397" t="str">
        <f>CONCATENATE("Inkommande (nedströms) mobil datatrafik (GB) [24]:")</f>
        <v>Inkommande (nedströms) mobil datatrafik (GB) [24]:</v>
      </c>
      <c r="C84" s="202"/>
      <c r="D84" s="203"/>
      <c r="E84" s="398" t="str">
        <f>IF(SUM(C84:D84)=0," ",SUM(C84:D84))</f>
        <v xml:space="preserve"> </v>
      </c>
      <c r="F84" s="534"/>
      <c r="G84" s="50"/>
      <c r="H84" s="50"/>
      <c r="I84" s="50"/>
      <c r="J84" s="50"/>
      <c r="K84" s="50"/>
      <c r="L84" s="50"/>
      <c r="M84" s="50"/>
      <c r="N84" s="50"/>
      <c r="O84" s="50"/>
      <c r="P84" s="50"/>
      <c r="Q84" s="50"/>
      <c r="R84" s="50"/>
      <c r="S84" s="50"/>
      <c r="T84" s="50"/>
      <c r="U84" s="49"/>
      <c r="V84" s="49"/>
      <c r="W84" s="49"/>
      <c r="X84" s="49"/>
    </row>
    <row r="85" spans="1:24" s="98" customFormat="1" ht="15.75" customHeight="1" thickBot="1">
      <c r="B85" s="408" t="str">
        <f>CONCATENATE("Mobil datatrafik (GB) okänt om upp- eller nedströms[24]:")</f>
        <v>Mobil datatrafik (GB) okänt om upp- eller nedströms[24]:</v>
      </c>
      <c r="C85" s="273"/>
      <c r="D85" s="399"/>
      <c r="E85" s="400" t="str">
        <f>IF(SUM(C85:D85)=0," ",SUM(C85:D85))</f>
        <v xml:space="preserve"> </v>
      </c>
      <c r="F85" s="534"/>
      <c r="G85" s="50"/>
      <c r="H85" s="50"/>
      <c r="I85" s="50"/>
      <c r="J85" s="50"/>
      <c r="K85" s="50"/>
      <c r="L85" s="50"/>
      <c r="M85" s="50"/>
      <c r="N85" s="50"/>
      <c r="O85" s="50"/>
      <c r="P85" s="50"/>
      <c r="Q85" s="50"/>
      <c r="R85" s="50"/>
      <c r="S85" s="50"/>
      <c r="T85" s="50"/>
      <c r="U85" s="49"/>
      <c r="V85" s="49"/>
      <c r="W85" s="49"/>
      <c r="X85" s="49"/>
    </row>
    <row r="86" spans="1:24" s="315" customFormat="1" ht="28.5" customHeight="1" thickTop="1">
      <c r="A86" s="98"/>
      <c r="B86" s="508" t="s">
        <v>232</v>
      </c>
      <c r="C86" s="436" t="str">
        <f>IF(SUM(C83:C85)=0," ",SUM(C83:C85))</f>
        <v xml:space="preserve"> </v>
      </c>
      <c r="D86" s="420" t="str">
        <f>IF(SUM(D83:D85)=0," ",SUM(D83:D85))</f>
        <v xml:space="preserve"> </v>
      </c>
      <c r="E86" s="204" t="str">
        <f>IF(SUM(C86:D86)=0," ",SUM(C86:D86))</f>
        <v xml:space="preserve"> </v>
      </c>
      <c r="F86" s="534"/>
      <c r="G86" s="50"/>
      <c r="H86" s="545"/>
      <c r="I86" s="545"/>
      <c r="J86" s="545"/>
      <c r="K86" s="545"/>
      <c r="L86" s="545"/>
      <c r="M86" s="545"/>
      <c r="N86" s="545"/>
      <c r="O86" s="545"/>
      <c r="P86" s="545"/>
      <c r="Q86" s="545"/>
      <c r="R86" s="545"/>
      <c r="S86" s="545"/>
      <c r="T86" s="545"/>
    </row>
    <row r="87" spans="1:24" s="315" customFormat="1">
      <c r="B87" s="407" t="s">
        <v>228</v>
      </c>
      <c r="C87" s="202"/>
      <c r="D87" s="203"/>
      <c r="E87" s="398" t="str">
        <f>IF(SUM(C87,D87)=0," ",SUM(C87,D87))</f>
        <v xml:space="preserve"> </v>
      </c>
      <c r="F87" s="534"/>
      <c r="G87" s="546"/>
      <c r="H87" s="545"/>
      <c r="I87" s="547"/>
      <c r="J87" s="545"/>
      <c r="K87" s="545"/>
      <c r="L87" s="545"/>
      <c r="M87" s="545"/>
      <c r="N87" s="545"/>
      <c r="O87" s="545"/>
      <c r="P87" s="545"/>
      <c r="Q87" s="545"/>
      <c r="R87" s="545"/>
      <c r="S87" s="545"/>
      <c r="T87" s="545"/>
    </row>
    <row r="88" spans="1:24" s="315" customFormat="1" ht="15.75" customHeight="1">
      <c r="A88" s="98"/>
      <c r="B88" s="407" t="s">
        <v>229</v>
      </c>
      <c r="C88" s="202"/>
      <c r="D88" s="203"/>
      <c r="E88" s="398" t="str">
        <f>IF(SUM(C88,D88)=0," ",SUM(C88,D88))</f>
        <v xml:space="preserve"> </v>
      </c>
      <c r="F88" s="534"/>
      <c r="G88" s="50"/>
      <c r="H88" s="545"/>
      <c r="I88" s="545"/>
      <c r="J88" s="545"/>
      <c r="K88" s="545"/>
      <c r="L88" s="545"/>
      <c r="M88" s="545"/>
      <c r="N88" s="545"/>
      <c r="O88" s="545"/>
      <c r="P88" s="545"/>
      <c r="Q88" s="545"/>
      <c r="R88" s="545"/>
      <c r="S88" s="545"/>
      <c r="T88" s="545"/>
    </row>
    <row r="89" spans="1:24" s="315" customFormat="1" ht="15.75" customHeight="1">
      <c r="A89" s="98"/>
      <c r="B89" s="510"/>
      <c r="C89" s="202"/>
      <c r="D89" s="203"/>
      <c r="E89" s="398"/>
      <c r="F89" s="534"/>
      <c r="G89" s="50"/>
      <c r="H89" s="545"/>
      <c r="I89" s="545"/>
      <c r="J89" s="545"/>
      <c r="K89" s="545"/>
      <c r="L89" s="545"/>
      <c r="M89" s="545"/>
      <c r="N89" s="545"/>
      <c r="O89" s="545"/>
      <c r="P89" s="545"/>
      <c r="Q89" s="545"/>
      <c r="R89" s="545"/>
      <c r="S89" s="545"/>
      <c r="T89" s="545"/>
    </row>
    <row r="90" spans="1:24" s="315" customFormat="1" ht="15.6" customHeight="1">
      <c r="B90" s="406" t="s">
        <v>226</v>
      </c>
      <c r="C90" s="202"/>
      <c r="D90" s="203"/>
      <c r="E90" s="398" t="str">
        <f>IF(SUM(C90,D90)=0," ",SUM(C90,D90))</f>
        <v xml:space="preserve"> </v>
      </c>
      <c r="F90" s="548"/>
      <c r="G90" s="546"/>
      <c r="H90" s="545"/>
      <c r="I90" s="547"/>
      <c r="J90" s="545"/>
      <c r="K90" s="545"/>
      <c r="L90" s="545"/>
      <c r="M90" s="545"/>
      <c r="N90" s="545"/>
      <c r="O90" s="545"/>
      <c r="P90" s="545"/>
      <c r="Q90" s="545"/>
      <c r="R90" s="545"/>
      <c r="S90" s="545"/>
      <c r="T90" s="545"/>
    </row>
    <row r="91" spans="1:24" s="315" customFormat="1" ht="15.6" customHeight="1">
      <c r="B91" s="376" t="str">
        <f>CONCATENATE("varav från abonnemang på samtal- och datatjänst:")</f>
        <v>varav från abonnemang på samtal- och datatjänst:</v>
      </c>
      <c r="C91" s="106"/>
      <c r="D91" s="369"/>
      <c r="E91" s="438" t="str">
        <f>IF(SUM(C91,D91)=0," ",SUM(C91,D91))</f>
        <v xml:space="preserve"> </v>
      </c>
      <c r="F91" s="548"/>
      <c r="G91" s="546"/>
      <c r="H91" s="545"/>
      <c r="I91" s="545"/>
      <c r="J91" s="545"/>
      <c r="K91" s="545"/>
      <c r="L91" s="545"/>
      <c r="M91" s="545"/>
      <c r="N91" s="545"/>
      <c r="O91" s="545"/>
      <c r="P91" s="545"/>
      <c r="Q91" s="545"/>
      <c r="R91" s="545"/>
      <c r="S91" s="545"/>
      <c r="T91" s="545"/>
    </row>
    <row r="92" spans="1:24" s="315" customFormat="1" ht="15.6" customHeight="1">
      <c r="B92" s="376"/>
      <c r="C92" s="511"/>
      <c r="D92" s="512"/>
      <c r="E92" s="513"/>
      <c r="F92" s="548"/>
      <c r="G92" s="546"/>
      <c r="H92" s="545"/>
      <c r="I92" s="545"/>
      <c r="J92" s="545"/>
      <c r="K92" s="545"/>
      <c r="L92" s="545"/>
      <c r="M92" s="545"/>
      <c r="N92" s="545"/>
      <c r="O92" s="545"/>
      <c r="P92" s="545"/>
      <c r="Q92" s="545"/>
      <c r="R92" s="545"/>
      <c r="S92" s="545"/>
      <c r="T92" s="545"/>
    </row>
    <row r="93" spans="1:24" s="315" customFormat="1" ht="15.6" customHeight="1">
      <c r="B93" s="397" t="s">
        <v>236</v>
      </c>
      <c r="C93" s="516"/>
      <c r="D93" s="517"/>
      <c r="E93" s="522"/>
      <c r="F93" s="554" t="s">
        <v>252</v>
      </c>
      <c r="G93" s="546"/>
      <c r="H93" s="545"/>
      <c r="I93" s="545"/>
      <c r="J93" s="545"/>
      <c r="K93" s="545"/>
      <c r="L93" s="545"/>
      <c r="M93" s="545"/>
      <c r="N93" s="545"/>
      <c r="O93" s="545"/>
      <c r="P93" s="545"/>
      <c r="Q93" s="545"/>
      <c r="R93" s="545"/>
      <c r="S93" s="545"/>
      <c r="T93" s="545"/>
    </row>
    <row r="94" spans="1:24" s="315" customFormat="1" ht="15.6" customHeight="1">
      <c r="B94" s="514" t="s">
        <v>230</v>
      </c>
      <c r="C94" s="518"/>
      <c r="D94" s="519"/>
      <c r="E94" s="523"/>
      <c r="F94" s="549"/>
      <c r="G94" s="546"/>
      <c r="H94" s="545"/>
      <c r="I94" s="547"/>
      <c r="J94" s="545"/>
      <c r="K94" s="545"/>
      <c r="L94" s="545"/>
      <c r="M94" s="545"/>
      <c r="N94" s="545"/>
      <c r="O94" s="545"/>
      <c r="P94" s="545"/>
      <c r="Q94" s="545"/>
      <c r="R94" s="545"/>
      <c r="S94" s="545"/>
      <c r="T94" s="545"/>
    </row>
    <row r="95" spans="1:24" s="315" customFormat="1" ht="15.6" customHeight="1">
      <c r="B95" s="515" t="s">
        <v>231</v>
      </c>
      <c r="C95" s="520"/>
      <c r="D95" s="521"/>
      <c r="E95" s="524" t="str">
        <f>IF(SUM(C95,D95)=0," ",SUM(C95,D95))</f>
        <v xml:space="preserve"> </v>
      </c>
      <c r="F95" s="549"/>
      <c r="G95" s="546"/>
      <c r="H95" s="545"/>
      <c r="I95" s="545"/>
      <c r="J95" s="545"/>
      <c r="K95" s="545"/>
      <c r="L95" s="545"/>
      <c r="M95" s="545"/>
      <c r="N95" s="545"/>
      <c r="O95" s="545"/>
      <c r="P95" s="545"/>
      <c r="Q95" s="545"/>
      <c r="R95" s="545"/>
      <c r="S95" s="545"/>
      <c r="T95" s="545"/>
    </row>
    <row r="96" spans="1:24" s="49" customFormat="1" ht="12.75" customHeight="1">
      <c r="A96" s="98"/>
      <c r="B96" s="64"/>
      <c r="C96" s="87"/>
      <c r="D96" s="87"/>
      <c r="E96" s="166"/>
      <c r="F96" s="323"/>
      <c r="G96" s="50"/>
      <c r="H96" s="50"/>
      <c r="I96" s="50"/>
      <c r="J96" s="50"/>
      <c r="K96" s="50"/>
      <c r="L96" s="50"/>
      <c r="M96" s="50"/>
      <c r="N96" s="50"/>
      <c r="O96" s="50"/>
      <c r="P96" s="50"/>
      <c r="Q96" s="50"/>
      <c r="R96" s="50"/>
      <c r="S96" s="50"/>
      <c r="T96" s="50"/>
    </row>
    <row r="97" spans="1:20" s="49" customFormat="1" ht="34.5" customHeight="1">
      <c r="A97" s="98"/>
      <c r="B97" s="637" t="str">
        <f>CONCATENATE("Fråga 11: Antal SMS (i tusental) och MMS (i tusental) skickade under ",'Om detta formulär'!C6,"[",'Mobila samtalstj.'!A141,"]:")</f>
        <v>Fråga 11: Antal SMS (i tusental) och MMS (i tusental) skickade under första halvåret 2019[25]:</v>
      </c>
      <c r="C97" s="638"/>
      <c r="D97" s="638"/>
      <c r="E97" s="639"/>
      <c r="F97" s="550"/>
      <c r="G97" s="50"/>
      <c r="H97" s="50"/>
      <c r="I97" s="50"/>
      <c r="J97" s="50"/>
      <c r="K97" s="50"/>
      <c r="L97" s="50"/>
      <c r="M97" s="50"/>
      <c r="N97" s="50"/>
      <c r="O97" s="50"/>
      <c r="P97" s="50"/>
      <c r="Q97" s="50"/>
      <c r="R97" s="50"/>
      <c r="S97" s="50"/>
      <c r="T97" s="50"/>
    </row>
    <row r="98" spans="1:20" s="98" customFormat="1" ht="15.75" customHeight="1">
      <c r="B98" s="113"/>
      <c r="C98" s="356" t="s">
        <v>8</v>
      </c>
      <c r="D98" s="356" t="s">
        <v>9</v>
      </c>
      <c r="E98" s="145" t="s">
        <v>10</v>
      </c>
      <c r="F98" s="323"/>
      <c r="G98" s="50"/>
      <c r="H98" s="50"/>
      <c r="I98" s="50"/>
      <c r="J98" s="50"/>
      <c r="K98" s="50"/>
      <c r="L98" s="50"/>
      <c r="M98" s="50"/>
      <c r="N98" s="50"/>
      <c r="O98" s="50"/>
      <c r="P98" s="50"/>
      <c r="Q98" s="50"/>
      <c r="R98" s="50"/>
      <c r="S98" s="50"/>
      <c r="T98" s="50"/>
    </row>
    <row r="99" spans="1:20" s="98" customFormat="1" ht="15.75" customHeight="1">
      <c r="B99" s="111" t="str">
        <f>CONCATENATE("Antal SMS skickade från mobiltelefon [",'Mobila samtalstj.'!A141,"]:")</f>
        <v>Antal SMS skickade från mobiltelefon [25]:</v>
      </c>
      <c r="C99" s="95"/>
      <c r="D99" s="203"/>
      <c r="E99" s="316" t="str">
        <f>IF(SUM(C99:D99)=0," ",SUM(C99:D99))</f>
        <v xml:space="preserve"> </v>
      </c>
      <c r="F99" s="323"/>
      <c r="G99" s="50"/>
      <c r="H99" s="50"/>
      <c r="I99" s="50"/>
      <c r="J99" s="50"/>
      <c r="K99" s="50"/>
      <c r="L99" s="50"/>
      <c r="M99" s="50"/>
      <c r="N99" s="50"/>
      <c r="O99" s="50"/>
      <c r="P99" s="50"/>
      <c r="Q99" s="50"/>
      <c r="R99" s="50"/>
      <c r="S99" s="50"/>
      <c r="T99" s="50"/>
    </row>
    <row r="100" spans="1:20" s="98" customFormat="1" ht="15.75" customHeight="1">
      <c r="B100" s="390" t="s">
        <v>188</v>
      </c>
      <c r="C100" s="95"/>
      <c r="D100" s="203"/>
      <c r="E100" s="316"/>
      <c r="F100" s="533"/>
      <c r="G100" s="50"/>
      <c r="H100" s="50"/>
      <c r="I100" s="50"/>
      <c r="J100" s="50"/>
      <c r="K100" s="50"/>
      <c r="L100" s="50"/>
      <c r="M100" s="50"/>
      <c r="N100" s="50"/>
      <c r="O100" s="50"/>
      <c r="P100" s="50"/>
      <c r="Q100" s="50"/>
      <c r="R100" s="50"/>
      <c r="S100" s="50"/>
      <c r="T100" s="50"/>
    </row>
    <row r="101" spans="1:20" s="98" customFormat="1" ht="15.75" customHeight="1">
      <c r="B101" s="278" t="s">
        <v>189</v>
      </c>
      <c r="C101" s="95"/>
      <c r="D101" s="203"/>
      <c r="E101" s="316"/>
      <c r="F101" s="533"/>
      <c r="G101" s="50"/>
      <c r="H101" s="50"/>
      <c r="I101" s="50"/>
      <c r="J101" s="50"/>
      <c r="K101" s="50"/>
      <c r="L101" s="50"/>
      <c r="M101" s="50"/>
      <c r="N101" s="50"/>
      <c r="O101" s="50"/>
      <c r="P101" s="50"/>
      <c r="Q101" s="50"/>
      <c r="R101" s="50"/>
      <c r="S101" s="50"/>
      <c r="T101" s="50"/>
    </row>
    <row r="102" spans="1:20" s="98" customFormat="1" ht="17.100000000000001" customHeight="1">
      <c r="B102" s="112" t="s">
        <v>7</v>
      </c>
      <c r="C102" s="106"/>
      <c r="D102" s="369"/>
      <c r="E102" s="439" t="str">
        <f>IF(SUM(C102:D102)=0," ",SUM(C102:D102))</f>
        <v xml:space="preserve"> </v>
      </c>
      <c r="F102" s="323"/>
      <c r="G102" s="50"/>
      <c r="H102" s="50"/>
      <c r="I102" s="50"/>
      <c r="J102" s="50"/>
      <c r="K102" s="50"/>
      <c r="L102" s="50"/>
      <c r="M102" s="50"/>
      <c r="N102" s="50"/>
      <c r="O102" s="50"/>
      <c r="P102" s="50"/>
      <c r="Q102" s="50"/>
      <c r="R102" s="50"/>
      <c r="S102" s="50"/>
      <c r="T102" s="50"/>
    </row>
    <row r="103" spans="1:20" s="98" customFormat="1" ht="7.5" customHeight="1">
      <c r="B103" s="251"/>
      <c r="C103" s="252"/>
      <c r="D103" s="252"/>
      <c r="E103" s="166"/>
      <c r="F103" s="323"/>
      <c r="G103" s="50"/>
      <c r="H103" s="50"/>
      <c r="I103" s="50"/>
      <c r="J103" s="50"/>
      <c r="K103" s="50"/>
      <c r="L103" s="50"/>
      <c r="M103" s="50"/>
      <c r="N103" s="50"/>
      <c r="O103" s="50"/>
      <c r="P103" s="50"/>
      <c r="Q103" s="50"/>
      <c r="R103" s="50"/>
      <c r="S103" s="50"/>
      <c r="T103" s="50"/>
    </row>
    <row r="104" spans="1:20" s="98" customFormat="1" ht="17.100000000000001" customHeight="1">
      <c r="B104" s="648" t="s">
        <v>170</v>
      </c>
      <c r="C104" s="648"/>
      <c r="D104" s="648"/>
      <c r="E104" s="648"/>
      <c r="F104" s="323"/>
      <c r="G104" s="536"/>
      <c r="H104" s="50"/>
      <c r="I104" s="50"/>
      <c r="J104" s="50"/>
      <c r="K104" s="50"/>
      <c r="L104" s="50"/>
      <c r="M104" s="50"/>
      <c r="N104" s="50"/>
      <c r="O104" s="50"/>
      <c r="P104" s="50"/>
      <c r="Q104" s="50"/>
      <c r="R104" s="50"/>
      <c r="S104" s="50"/>
      <c r="T104" s="50"/>
    </row>
    <row r="105" spans="1:20" s="98" customFormat="1" ht="64.5" customHeight="1">
      <c r="B105" s="637" t="str">
        <f>CONCATENATE("Fråga 12: Intäkter, trafik och antal M2M SIM-kort (exkluderar kunder till tjänstetillhandahållare som ej ägs av operatör, dvs. abonnemang som tillhör indirekt anslutna kunder[",'Mobila samtalstj.'!A128,"]) under ",'Om detta formulär'!C6,".")</f>
        <v>Fråga 12: Intäkter, trafik och antal M2M SIM-kort (exkluderar kunder till tjänstetillhandahållare som ej ägs av operatör, dvs. abonnemang som tillhör indirekt anslutna kunder[12]) under första halvåret 2019.</v>
      </c>
      <c r="C105" s="638"/>
      <c r="D105" s="638"/>
      <c r="E105" s="639"/>
      <c r="F105" s="534"/>
      <c r="G105" s="50"/>
      <c r="H105" s="50"/>
      <c r="I105" s="50"/>
      <c r="J105" s="50"/>
      <c r="K105" s="50"/>
      <c r="L105" s="50"/>
      <c r="M105" s="50"/>
      <c r="N105" s="50"/>
      <c r="O105" s="50"/>
      <c r="P105" s="50"/>
      <c r="Q105" s="50"/>
      <c r="R105" s="50"/>
      <c r="S105" s="50"/>
      <c r="T105" s="50"/>
    </row>
    <row r="106" spans="1:20" s="98" customFormat="1" ht="15.75" customHeight="1">
      <c r="B106" s="213"/>
      <c r="C106" s="123"/>
      <c r="D106" s="123"/>
      <c r="E106" s="214" t="s">
        <v>10</v>
      </c>
      <c r="F106" s="323"/>
      <c r="G106" s="50"/>
      <c r="H106" s="50"/>
      <c r="I106" s="50"/>
      <c r="J106" s="50"/>
      <c r="K106" s="50"/>
      <c r="L106" s="50"/>
      <c r="M106" s="50"/>
      <c r="N106" s="50"/>
      <c r="O106" s="50"/>
      <c r="P106" s="50"/>
      <c r="Q106" s="50"/>
      <c r="R106" s="50"/>
      <c r="S106" s="50"/>
      <c r="T106" s="50"/>
    </row>
    <row r="107" spans="1:20" s="98" customFormat="1" ht="17.25" customHeight="1">
      <c r="B107" s="215" t="str">
        <f>CONCATENATE("Antal SIM-kort för M2M [",'Mobila samtalstj.'!A127,"],[",'Mobila samtalstj.'!A128,"] :")</f>
        <v>Antal SIM-kort för M2M [11],[12] :</v>
      </c>
      <c r="C107" s="217"/>
      <c r="D107" s="218"/>
      <c r="E107" s="210"/>
      <c r="F107" s="533"/>
      <c r="G107" s="50"/>
      <c r="H107" s="50"/>
      <c r="I107" s="50"/>
      <c r="J107" s="50"/>
      <c r="K107" s="50"/>
      <c r="L107" s="50"/>
      <c r="M107" s="50"/>
      <c r="N107" s="50"/>
      <c r="O107" s="50"/>
      <c r="P107" s="50"/>
      <c r="Q107" s="50"/>
      <c r="R107" s="50"/>
      <c r="S107" s="50"/>
      <c r="T107" s="50"/>
    </row>
    <row r="108" spans="1:20" s="98" customFormat="1" ht="17.25" customHeight="1">
      <c r="B108" s="505" t="s">
        <v>216</v>
      </c>
      <c r="C108" s="217"/>
      <c r="D108" s="218"/>
      <c r="E108" s="210"/>
      <c r="F108" s="554" t="s">
        <v>252</v>
      </c>
      <c r="G108" s="50"/>
      <c r="H108" s="50"/>
      <c r="I108" s="50"/>
      <c r="J108" s="50"/>
      <c r="K108" s="50"/>
      <c r="L108" s="50"/>
      <c r="M108" s="50"/>
      <c r="N108" s="50"/>
      <c r="O108" s="50"/>
      <c r="P108" s="50"/>
      <c r="Q108" s="50"/>
      <c r="R108" s="50"/>
      <c r="S108" s="50"/>
      <c r="T108" s="50"/>
    </row>
    <row r="109" spans="1:20" s="98" customFormat="1" ht="17.25" customHeight="1">
      <c r="B109" s="505" t="s">
        <v>244</v>
      </c>
      <c r="C109" s="217"/>
      <c r="D109" s="218"/>
      <c r="E109" s="210"/>
      <c r="F109" s="554" t="s">
        <v>252</v>
      </c>
      <c r="G109" s="50"/>
      <c r="H109" s="50"/>
      <c r="I109" s="50"/>
      <c r="J109" s="50"/>
      <c r="K109" s="50"/>
      <c r="L109" s="50"/>
      <c r="M109" s="50"/>
      <c r="N109" s="50"/>
      <c r="O109" s="50"/>
      <c r="P109" s="50"/>
      <c r="Q109" s="50"/>
      <c r="R109" s="50"/>
      <c r="S109" s="50"/>
      <c r="T109" s="50"/>
    </row>
    <row r="110" spans="1:20" s="98" customFormat="1" ht="16.5" customHeight="1">
      <c r="B110" s="216" t="str">
        <f>CONCATENATE("Intäkter [",'Mobila samtalstj.'!A135,"] för SIM-kort för M2M (tusentals kronor):")</f>
        <v>Intäkter [19] för SIM-kort för M2M (tusentals kronor):</v>
      </c>
      <c r="C110" s="217"/>
      <c r="D110" s="218"/>
      <c r="E110" s="210"/>
      <c r="F110" s="533"/>
      <c r="G110" s="50"/>
      <c r="H110" s="50"/>
      <c r="I110" s="50"/>
      <c r="J110" s="50"/>
      <c r="K110" s="50"/>
      <c r="L110" s="50"/>
      <c r="M110" s="50"/>
      <c r="N110" s="50"/>
      <c r="O110" s="50"/>
      <c r="P110" s="50"/>
      <c r="Q110" s="50"/>
      <c r="R110" s="50"/>
      <c r="S110" s="50"/>
      <c r="T110" s="50"/>
    </row>
    <row r="111" spans="1:20" s="98" customFormat="1" ht="17.100000000000001" customHeight="1">
      <c r="B111" s="505" t="s">
        <v>216</v>
      </c>
      <c r="C111" s="253"/>
      <c r="D111" s="254"/>
      <c r="E111" s="255"/>
      <c r="F111" s="554" t="s">
        <v>252</v>
      </c>
      <c r="G111" s="50"/>
      <c r="H111" s="50"/>
      <c r="I111" s="50"/>
      <c r="J111" s="50"/>
      <c r="K111" s="50"/>
      <c r="L111" s="50"/>
      <c r="M111" s="50"/>
      <c r="N111" s="50"/>
      <c r="O111" s="50"/>
      <c r="P111" s="50"/>
      <c r="Q111" s="50"/>
      <c r="R111" s="50"/>
      <c r="S111" s="50"/>
      <c r="T111" s="50"/>
    </row>
    <row r="112" spans="1:20" s="98" customFormat="1" ht="17.100000000000001" customHeight="1">
      <c r="B112" s="391" t="s">
        <v>241</v>
      </c>
      <c r="C112" s="253"/>
      <c r="D112" s="254"/>
      <c r="E112" s="255"/>
      <c r="F112" s="533"/>
      <c r="G112" s="50"/>
      <c r="H112" s="50"/>
      <c r="I112" s="50"/>
      <c r="J112" s="50"/>
      <c r="K112" s="50"/>
      <c r="L112" s="50"/>
      <c r="M112" s="50"/>
      <c r="N112" s="50"/>
      <c r="O112" s="50"/>
      <c r="P112" s="50"/>
      <c r="Q112" s="50"/>
      <c r="R112" s="50"/>
      <c r="S112" s="50"/>
      <c r="T112" s="50"/>
    </row>
    <row r="113" spans="1:20" s="98" customFormat="1" ht="17.100000000000001" customHeight="1">
      <c r="B113" s="146" t="s">
        <v>242</v>
      </c>
      <c r="C113" s="253"/>
      <c r="D113" s="254"/>
      <c r="E113" s="255"/>
      <c r="F113" s="534"/>
      <c r="G113" s="50"/>
      <c r="H113" s="50"/>
      <c r="I113" s="50"/>
      <c r="J113" s="50"/>
      <c r="K113" s="50"/>
      <c r="L113" s="50"/>
      <c r="M113" s="50"/>
      <c r="N113" s="50"/>
      <c r="O113" s="50"/>
      <c r="P113" s="50"/>
      <c r="Q113" s="50"/>
      <c r="R113" s="50"/>
      <c r="S113" s="50"/>
      <c r="T113" s="50"/>
    </row>
    <row r="114" spans="1:20" s="98" customFormat="1" ht="15.75" customHeight="1">
      <c r="B114" s="216" t="s">
        <v>181</v>
      </c>
      <c r="C114" s="217"/>
      <c r="D114" s="217"/>
      <c r="E114" s="313"/>
      <c r="F114" s="323"/>
      <c r="G114" s="50"/>
      <c r="H114" s="50"/>
      <c r="I114" s="50"/>
      <c r="J114" s="50"/>
      <c r="K114" s="50"/>
      <c r="L114" s="50"/>
      <c r="M114" s="50"/>
      <c r="N114" s="50"/>
      <c r="O114" s="50"/>
      <c r="P114" s="50"/>
      <c r="Q114" s="50"/>
      <c r="R114" s="50"/>
      <c r="S114" s="50"/>
      <c r="T114" s="50"/>
    </row>
    <row r="115" spans="1:20" s="50" customFormat="1" ht="11.25" customHeight="1">
      <c r="A115" s="98"/>
      <c r="B115" s="92"/>
      <c r="C115" s="93"/>
      <c r="D115" s="93"/>
      <c r="E115" s="93"/>
      <c r="F115" s="323"/>
    </row>
    <row r="116" spans="1:20" s="388" customFormat="1" ht="15.75">
      <c r="A116" s="98"/>
      <c r="B116" s="647" t="s">
        <v>175</v>
      </c>
      <c r="C116" s="647"/>
      <c r="D116" s="647"/>
      <c r="E116" s="647"/>
      <c r="F116" s="551"/>
      <c r="G116" s="552"/>
      <c r="H116" s="552"/>
      <c r="I116" s="552"/>
      <c r="J116" s="552"/>
      <c r="K116" s="552"/>
      <c r="L116" s="552"/>
      <c r="M116" s="552"/>
      <c r="N116" s="552"/>
      <c r="O116" s="552"/>
      <c r="P116" s="552"/>
      <c r="Q116" s="552"/>
      <c r="R116" s="552"/>
      <c r="S116" s="552"/>
      <c r="T116" s="552"/>
    </row>
    <row r="117" spans="1:20" ht="32.25" customHeight="1">
      <c r="A117" s="353">
        <v>1</v>
      </c>
      <c r="B117" s="645" t="s">
        <v>176</v>
      </c>
      <c r="C117" s="650"/>
      <c r="D117" s="650"/>
      <c r="E117" s="650"/>
      <c r="G117" s="265"/>
    </row>
    <row r="118" spans="1:20" ht="30" customHeight="1">
      <c r="A118" s="353">
        <v>2</v>
      </c>
      <c r="B118" s="645" t="s">
        <v>104</v>
      </c>
      <c r="C118" s="650"/>
      <c r="D118" s="650"/>
      <c r="E118" s="650"/>
      <c r="G118" s="265"/>
    </row>
    <row r="119" spans="1:20" ht="44.25" customHeight="1">
      <c r="A119" s="353">
        <v>3</v>
      </c>
      <c r="B119" s="645" t="s">
        <v>105</v>
      </c>
      <c r="C119" s="650"/>
      <c r="D119" s="650"/>
      <c r="E119" s="650"/>
      <c r="G119" s="265"/>
    </row>
    <row r="120" spans="1:20" ht="42" customHeight="1">
      <c r="A120" s="353">
        <v>4</v>
      </c>
      <c r="B120" s="645" t="s">
        <v>131</v>
      </c>
      <c r="C120" s="650"/>
      <c r="D120" s="650"/>
      <c r="E120" s="650"/>
      <c r="G120" s="265"/>
    </row>
    <row r="121" spans="1:20" ht="60" customHeight="1">
      <c r="A121" s="353">
        <v>5</v>
      </c>
      <c r="B121" s="645" t="s">
        <v>193</v>
      </c>
      <c r="C121" s="650"/>
      <c r="D121" s="650"/>
      <c r="E121" s="650"/>
      <c r="F121" s="381"/>
      <c r="G121" s="265"/>
      <c r="I121" s="265"/>
    </row>
    <row r="122" spans="1:20" ht="21.75" customHeight="1">
      <c r="A122" s="353">
        <v>6</v>
      </c>
      <c r="B122" s="658" t="s">
        <v>251</v>
      </c>
      <c r="C122" s="650"/>
      <c r="D122" s="650"/>
      <c r="E122" s="650"/>
      <c r="F122" s="533"/>
    </row>
    <row r="123" spans="1:20" ht="54" customHeight="1">
      <c r="A123" s="353">
        <v>7</v>
      </c>
      <c r="B123" s="645" t="s">
        <v>194</v>
      </c>
      <c r="C123" s="650"/>
      <c r="D123" s="650"/>
      <c r="E123" s="650"/>
      <c r="G123" s="265"/>
    </row>
    <row r="124" spans="1:20" ht="24.75" customHeight="1">
      <c r="A124" s="353">
        <v>8</v>
      </c>
      <c r="B124" s="645" t="s">
        <v>166</v>
      </c>
      <c r="C124" s="650"/>
      <c r="D124" s="650"/>
      <c r="E124" s="650"/>
      <c r="G124" s="265"/>
    </row>
    <row r="125" spans="1:20" ht="15" customHeight="1">
      <c r="A125" s="375">
        <v>9</v>
      </c>
      <c r="B125" s="645" t="s">
        <v>89</v>
      </c>
      <c r="C125" s="650"/>
      <c r="D125" s="650"/>
      <c r="E125" s="650"/>
      <c r="G125" s="265"/>
    </row>
    <row r="126" spans="1:20" ht="28.5" customHeight="1">
      <c r="A126" s="353">
        <v>10</v>
      </c>
      <c r="B126" s="649" t="s">
        <v>173</v>
      </c>
      <c r="C126" s="650"/>
      <c r="D126" s="650"/>
      <c r="E126" s="650"/>
      <c r="G126" s="68"/>
    </row>
    <row r="127" spans="1:20" ht="45" customHeight="1">
      <c r="A127" s="353">
        <v>11</v>
      </c>
      <c r="B127" s="645" t="s">
        <v>243</v>
      </c>
      <c r="C127" s="650"/>
      <c r="D127" s="650"/>
      <c r="E127" s="650"/>
      <c r="F127" s="534"/>
      <c r="G127" s="265"/>
    </row>
    <row r="128" spans="1:20" ht="29.25" customHeight="1">
      <c r="A128" s="353">
        <v>12</v>
      </c>
      <c r="B128" s="645" t="s">
        <v>66</v>
      </c>
      <c r="C128" s="650"/>
      <c r="D128" s="650"/>
      <c r="E128" s="650"/>
      <c r="G128" s="265"/>
    </row>
    <row r="129" spans="1:7" ht="87" customHeight="1">
      <c r="A129" s="353">
        <v>13</v>
      </c>
      <c r="B129" s="645" t="s">
        <v>237</v>
      </c>
      <c r="C129" s="650"/>
      <c r="D129" s="650"/>
      <c r="E129" s="650"/>
      <c r="F129" s="534"/>
      <c r="G129" s="265"/>
    </row>
    <row r="130" spans="1:7" ht="63.75" customHeight="1">
      <c r="A130" s="353">
        <v>14</v>
      </c>
      <c r="B130" s="657" t="s">
        <v>221</v>
      </c>
      <c r="C130" s="646"/>
      <c r="D130" s="646"/>
      <c r="E130" s="646"/>
      <c r="F130" s="533"/>
      <c r="G130" s="265"/>
    </row>
    <row r="131" spans="1:7" ht="26.25" customHeight="1">
      <c r="A131" s="375">
        <v>15</v>
      </c>
      <c r="B131" s="645" t="s">
        <v>139</v>
      </c>
      <c r="C131" s="650"/>
      <c r="D131" s="650"/>
      <c r="E131" s="650"/>
      <c r="F131" s="533"/>
      <c r="G131" s="265"/>
    </row>
    <row r="132" spans="1:7">
      <c r="A132" s="353">
        <v>16</v>
      </c>
      <c r="B132" s="127" t="s">
        <v>106</v>
      </c>
      <c r="C132" s="170"/>
      <c r="D132" s="170"/>
      <c r="E132" s="170"/>
      <c r="F132" s="533"/>
      <c r="G132" s="267"/>
    </row>
    <row r="133" spans="1:7">
      <c r="A133" s="353">
        <v>17</v>
      </c>
      <c r="B133" s="266" t="s">
        <v>138</v>
      </c>
      <c r="C133" s="170"/>
      <c r="D133" s="170"/>
      <c r="E133" s="170"/>
      <c r="F133" s="533"/>
      <c r="G133" s="265"/>
    </row>
    <row r="134" spans="1:7" ht="39.75" customHeight="1">
      <c r="A134" s="353">
        <v>18</v>
      </c>
      <c r="B134" s="645" t="s">
        <v>107</v>
      </c>
      <c r="C134" s="650"/>
      <c r="D134" s="650"/>
      <c r="E134" s="650"/>
      <c r="F134" s="533"/>
      <c r="G134" s="265"/>
    </row>
    <row r="135" spans="1:7">
      <c r="A135" s="353">
        <v>19</v>
      </c>
      <c r="B135" s="127" t="s">
        <v>75</v>
      </c>
      <c r="C135" s="170"/>
      <c r="D135" s="170"/>
      <c r="E135" s="170"/>
      <c r="G135" s="265"/>
    </row>
    <row r="136" spans="1:7" ht="25.5" customHeight="1">
      <c r="A136" s="353">
        <v>20</v>
      </c>
      <c r="B136" s="645" t="s">
        <v>67</v>
      </c>
      <c r="C136" s="650"/>
      <c r="D136" s="650"/>
      <c r="E136" s="650"/>
      <c r="G136" s="265"/>
    </row>
    <row r="137" spans="1:7" ht="27" customHeight="1">
      <c r="A137" s="375">
        <v>21</v>
      </c>
      <c r="B137" s="645" t="s">
        <v>68</v>
      </c>
      <c r="C137" s="650"/>
      <c r="D137" s="650"/>
      <c r="E137" s="650"/>
      <c r="G137" s="265"/>
    </row>
    <row r="138" spans="1:7">
      <c r="A138" s="353">
        <v>22</v>
      </c>
      <c r="B138" s="127" t="s">
        <v>69</v>
      </c>
      <c r="C138" s="170"/>
      <c r="D138" s="170"/>
      <c r="E138" s="170"/>
      <c r="G138" s="265"/>
    </row>
    <row r="139" spans="1:7">
      <c r="A139" s="353">
        <v>23</v>
      </c>
      <c r="B139" s="92" t="s">
        <v>70</v>
      </c>
      <c r="C139" s="170"/>
      <c r="D139" s="170"/>
      <c r="E139" s="170"/>
      <c r="G139" s="265"/>
    </row>
    <row r="140" spans="1:7">
      <c r="A140" s="353">
        <v>24</v>
      </c>
      <c r="B140" s="92" t="s">
        <v>87</v>
      </c>
      <c r="C140" s="170"/>
      <c r="D140" s="170"/>
      <c r="E140" s="170"/>
      <c r="G140" s="265"/>
    </row>
    <row r="141" spans="1:7">
      <c r="A141" s="353">
        <v>25</v>
      </c>
      <c r="B141" s="127" t="s">
        <v>71</v>
      </c>
      <c r="C141" s="170"/>
      <c r="D141" s="170"/>
      <c r="E141" s="170"/>
      <c r="G141" s="265"/>
    </row>
    <row r="142" spans="1:7" ht="27" customHeight="1">
      <c r="A142" s="353">
        <v>26</v>
      </c>
      <c r="B142" s="645" t="s">
        <v>108</v>
      </c>
      <c r="C142" s="650"/>
      <c r="D142" s="650"/>
      <c r="E142" s="650"/>
      <c r="G142" s="265"/>
    </row>
    <row r="143" spans="1:7" ht="29.25" customHeight="1">
      <c r="A143" s="375">
        <v>27</v>
      </c>
      <c r="B143" s="645" t="s">
        <v>72</v>
      </c>
      <c r="C143" s="650"/>
      <c r="D143" s="650"/>
      <c r="E143" s="650"/>
      <c r="G143" s="265"/>
    </row>
    <row r="144" spans="1:7">
      <c r="A144" s="353">
        <v>28</v>
      </c>
      <c r="B144" s="127" t="s">
        <v>73</v>
      </c>
      <c r="C144" s="170"/>
      <c r="D144" s="170"/>
      <c r="E144" s="170"/>
      <c r="F144" s="533"/>
      <c r="G144" s="265"/>
    </row>
    <row r="145" spans="1:7">
      <c r="A145" s="353">
        <v>29</v>
      </c>
      <c r="B145" s="645" t="s">
        <v>167</v>
      </c>
      <c r="C145" s="650"/>
      <c r="D145" s="650"/>
      <c r="E145" s="650"/>
      <c r="F145" s="533"/>
      <c r="G145" s="265"/>
    </row>
    <row r="146" spans="1:7">
      <c r="A146" s="353">
        <v>30</v>
      </c>
      <c r="B146" s="500" t="s">
        <v>74</v>
      </c>
      <c r="C146" s="499"/>
      <c r="D146" s="499"/>
      <c r="E146" s="499"/>
      <c r="F146" s="533"/>
      <c r="G146" s="265"/>
    </row>
    <row r="147" spans="1:7" ht="24" customHeight="1">
      <c r="A147" s="353">
        <v>31</v>
      </c>
      <c r="B147" s="658" t="s">
        <v>251</v>
      </c>
      <c r="C147" s="650"/>
      <c r="D147" s="650"/>
      <c r="E147" s="650"/>
      <c r="F147" s="534"/>
      <c r="G147" s="265"/>
    </row>
    <row r="148" spans="1:7" ht="23.25" customHeight="1">
      <c r="A148" s="384">
        <v>31</v>
      </c>
      <c r="B148" s="645" t="s">
        <v>222</v>
      </c>
      <c r="C148" s="646"/>
      <c r="D148" s="646"/>
      <c r="E148" s="646"/>
      <c r="F148" s="533"/>
    </row>
    <row r="149" spans="1:7" ht="27.75" customHeight="1">
      <c r="A149" s="384">
        <v>32</v>
      </c>
      <c r="B149" s="645" t="s">
        <v>223</v>
      </c>
      <c r="C149" s="646"/>
      <c r="D149" s="646"/>
      <c r="E149" s="646"/>
      <c r="F149" s="533"/>
    </row>
    <row r="150" spans="1:7" ht="64.5" customHeight="1">
      <c r="A150" s="384">
        <v>33</v>
      </c>
      <c r="B150" s="645" t="s">
        <v>224</v>
      </c>
      <c r="C150" s="646"/>
      <c r="D150" s="646"/>
      <c r="E150" s="646"/>
      <c r="F150" s="533"/>
    </row>
    <row r="151" spans="1:7" ht="42" customHeight="1">
      <c r="A151" s="98">
        <v>34</v>
      </c>
      <c r="B151" s="645" t="s">
        <v>246</v>
      </c>
      <c r="C151" s="646"/>
      <c r="D151" s="646"/>
      <c r="E151" s="646"/>
      <c r="F151" s="534"/>
    </row>
  </sheetData>
  <mergeCells count="43">
    <mergeCell ref="B151:E151"/>
    <mergeCell ref="F17:F19"/>
    <mergeCell ref="B145:E145"/>
    <mergeCell ref="B134:E134"/>
    <mergeCell ref="B136:E136"/>
    <mergeCell ref="B137:E137"/>
    <mergeCell ref="B142:E142"/>
    <mergeCell ref="B143:E143"/>
    <mergeCell ref="B127:E127"/>
    <mergeCell ref="B128:E128"/>
    <mergeCell ref="B129:E129"/>
    <mergeCell ref="B130:E130"/>
    <mergeCell ref="B131:E131"/>
    <mergeCell ref="B122:E122"/>
    <mergeCell ref="B123:E123"/>
    <mergeCell ref="B124:E124"/>
    <mergeCell ref="B97:E97"/>
    <mergeCell ref="D1:E1"/>
    <mergeCell ref="B2:E2"/>
    <mergeCell ref="B5:E5"/>
    <mergeCell ref="B36:E36"/>
    <mergeCell ref="B32:E32"/>
    <mergeCell ref="B22:E22"/>
    <mergeCell ref="B30:E30"/>
    <mergeCell ref="B21:E21"/>
    <mergeCell ref="B67:E67"/>
    <mergeCell ref="B53:E53"/>
    <mergeCell ref="B81:E81"/>
    <mergeCell ref="B4:E4"/>
    <mergeCell ref="B104:E104"/>
    <mergeCell ref="B105:E105"/>
    <mergeCell ref="B126:E126"/>
    <mergeCell ref="B117:E117"/>
    <mergeCell ref="B118:E118"/>
    <mergeCell ref="B119:E119"/>
    <mergeCell ref="B120:E120"/>
    <mergeCell ref="B121:E121"/>
    <mergeCell ref="B125:E125"/>
    <mergeCell ref="B148:E148"/>
    <mergeCell ref="B149:E149"/>
    <mergeCell ref="B150:E150"/>
    <mergeCell ref="B147:E147"/>
    <mergeCell ref="B116:E116"/>
  </mergeCells>
  <pageMargins left="0.78740157480314965" right="0.78740157480314965" top="0.39370078740157483" bottom="0.35433070866141736" header="0.43307086614173229" footer="0.23622047244094491"/>
  <pageSetup paperSize="9" scale="74" fitToHeight="0" orientation="portrait" r:id="rId1"/>
  <headerFooter alignWithMargins="0">
    <oddFooter>&amp;CSida &amp;P(&amp;N)</oddFooter>
  </headerFooter>
  <rowBreaks count="2" manualBreakCount="2">
    <brk id="52" max="5" man="1"/>
    <brk id="10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5"/>
  <sheetViews>
    <sheetView showGridLines="0" view="pageBreakPreview" zoomScaleNormal="100" zoomScaleSheetLayoutView="100" workbookViewId="0">
      <pane ySplit="2" topLeftCell="A96" activePane="bottomLeft" state="frozen"/>
      <selection activeCell="B22" sqref="C22"/>
      <selection pane="bottomLeft" activeCell="B22" sqref="C22"/>
    </sheetView>
  </sheetViews>
  <sheetFormatPr defaultColWidth="9.140625" defaultRowHeight="12.75"/>
  <cols>
    <col min="1" max="1" width="4.140625" style="49" customWidth="1"/>
    <col min="2" max="2" width="59.85546875" style="49" bestFit="1" customWidth="1"/>
    <col min="3" max="3" width="12.5703125" style="114" customWidth="1"/>
    <col min="4" max="4" width="11.42578125" style="114" customWidth="1"/>
    <col min="5" max="5" width="12.42578125" style="114" customWidth="1"/>
    <col min="6" max="6" width="89" style="326" bestFit="1" customWidth="1"/>
    <col min="7" max="7" width="8.5703125" style="49" customWidth="1"/>
    <col min="8" max="37" width="9.140625" style="49" customWidth="1"/>
    <col min="38" max="16384" width="9.140625" style="72"/>
  </cols>
  <sheetData>
    <row r="1" spans="1:39" ht="14.25" customHeight="1" thickBot="1">
      <c r="A1" s="98"/>
      <c r="B1" s="125"/>
      <c r="C1" s="125"/>
      <c r="D1" s="125"/>
      <c r="E1" s="125"/>
    </row>
    <row r="2" spans="1:39" s="276" customFormat="1" ht="17.25" customHeight="1" thickBot="1">
      <c r="A2" s="98"/>
      <c r="B2" s="668" t="s">
        <v>42</v>
      </c>
      <c r="C2" s="669"/>
      <c r="D2" s="669"/>
      <c r="E2" s="670"/>
      <c r="F2" s="326"/>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39" ht="33.75" customHeight="1">
      <c r="A3" s="98"/>
      <c r="B3" s="619" t="str">
        <f>CONCATENATE("Fråga 13: Antal aktiva abonnemang [1] på internettjänst (access) fördelat per accessform och hastighet nedströms den ",'Om detta formulär'!$C$10,":")</f>
        <v>Fråga 13: Antal aktiva abonnemang [1] på internettjänst (access) fördelat per accessform och hastighet nedströms den 30 juni 2019:</v>
      </c>
      <c r="C3" s="620"/>
      <c r="D3" s="620"/>
      <c r="E3" s="621"/>
      <c r="F3" s="491"/>
      <c r="G3" s="490"/>
      <c r="H3" s="364"/>
    </row>
    <row r="4" spans="1:39">
      <c r="A4" s="98"/>
      <c r="B4" s="107"/>
      <c r="C4" s="108" t="s">
        <v>8</v>
      </c>
      <c r="D4" s="108" t="s">
        <v>9</v>
      </c>
      <c r="E4" s="109" t="s">
        <v>10</v>
      </c>
      <c r="F4" s="395"/>
      <c r="G4" s="490"/>
      <c r="H4" s="238"/>
    </row>
    <row r="5" spans="1:39" ht="16.5" customHeight="1">
      <c r="A5" s="98"/>
      <c r="B5" s="319" t="s">
        <v>28</v>
      </c>
      <c r="C5" s="440"/>
      <c r="D5" s="404"/>
      <c r="E5" s="441" t="str">
        <f>IF(SUM(C5:D5)=0," ",SUM(C5:D5))</f>
        <v xml:space="preserve"> </v>
      </c>
      <c r="F5" s="385"/>
      <c r="G5" s="490"/>
    </row>
    <row r="6" spans="1:39" ht="16.5" customHeight="1">
      <c r="A6" s="98"/>
      <c r="B6" s="401" t="s">
        <v>12</v>
      </c>
      <c r="C6" s="336" t="str">
        <f>IF(SUM(C7:C11)=0," ",SUM(C7:C11))</f>
        <v xml:space="preserve"> </v>
      </c>
      <c r="D6" s="334" t="str">
        <f>IF(SUM(D7:D11)=0," ",SUM(D7:D11))</f>
        <v xml:space="preserve"> </v>
      </c>
      <c r="E6" s="442" t="str">
        <f>IF(SUM(C6:D6)=0," ",SUM(C6:D6))</f>
        <v xml:space="preserve"> </v>
      </c>
      <c r="G6" s="490"/>
    </row>
    <row r="7" spans="1:39" s="274" customFormat="1" ht="16.5" customHeight="1">
      <c r="A7" s="98"/>
      <c r="B7" s="183" t="s">
        <v>29</v>
      </c>
      <c r="C7" s="312"/>
      <c r="D7" s="82"/>
      <c r="E7" s="151" t="str">
        <f t="shared" ref="E7:E11" si="0">IF(SUM(C7:D7)=0," ",SUM(C7:D7))</f>
        <v xml:space="preserve"> </v>
      </c>
      <c r="F7" s="323"/>
      <c r="G7" s="490"/>
    </row>
    <row r="8" spans="1:39" ht="16.5" customHeight="1">
      <c r="A8" s="98"/>
      <c r="B8" s="183" t="s">
        <v>30</v>
      </c>
      <c r="C8" s="312"/>
      <c r="D8" s="82"/>
      <c r="E8" s="151" t="str">
        <f t="shared" si="0"/>
        <v xml:space="preserve"> </v>
      </c>
      <c r="F8" s="323"/>
      <c r="G8" s="490"/>
      <c r="H8" s="274"/>
    </row>
    <row r="9" spans="1:39" ht="16.5" customHeight="1">
      <c r="A9" s="98"/>
      <c r="B9" s="183" t="s">
        <v>43</v>
      </c>
      <c r="C9" s="269"/>
      <c r="D9" s="83"/>
      <c r="E9" s="151" t="str">
        <f t="shared" si="0"/>
        <v xml:space="preserve"> </v>
      </c>
      <c r="F9" s="323"/>
      <c r="G9" s="490"/>
    </row>
    <row r="10" spans="1:39" ht="16.5" customHeight="1">
      <c r="A10" s="98"/>
      <c r="B10" s="183" t="s">
        <v>85</v>
      </c>
      <c r="C10" s="337"/>
      <c r="D10" s="338"/>
      <c r="E10" s="339" t="str">
        <f t="shared" si="0"/>
        <v xml:space="preserve"> </v>
      </c>
      <c r="F10" s="323"/>
      <c r="G10" s="490"/>
    </row>
    <row r="11" spans="1:39" s="324" customFormat="1" ht="16.5" customHeight="1">
      <c r="A11" s="98"/>
      <c r="B11" s="183" t="s">
        <v>83</v>
      </c>
      <c r="C11" s="337"/>
      <c r="D11" s="338"/>
      <c r="E11" s="339" t="str">
        <f t="shared" si="0"/>
        <v xml:space="preserve"> </v>
      </c>
      <c r="F11" s="323"/>
      <c r="G11" s="490"/>
    </row>
    <row r="12" spans="1:39" ht="16.5" customHeight="1">
      <c r="A12" s="98"/>
      <c r="B12" s="437" t="s">
        <v>25</v>
      </c>
      <c r="C12" s="333" t="str">
        <f>IF(SUM(C13:C16,C19)=0," ",SUM(C13:C16,C19))</f>
        <v xml:space="preserve"> </v>
      </c>
      <c r="D12" s="334" t="str">
        <f>IF(SUM(D13:D16,D19)=0," ",SUM(D13:D16,D19))</f>
        <v xml:space="preserve"> </v>
      </c>
      <c r="E12" s="331" t="str">
        <f>IF(SUM(C12:D12)=0," ",SUM(C12:D12))</f>
        <v xml:space="preserve"> </v>
      </c>
      <c r="F12" s="393"/>
      <c r="G12" s="490"/>
    </row>
    <row r="13" spans="1:39" ht="16.5" customHeight="1">
      <c r="A13" s="98"/>
      <c r="B13" s="141" t="s">
        <v>56</v>
      </c>
      <c r="C13" s="312"/>
      <c r="D13" s="82"/>
      <c r="E13" s="151" t="str">
        <f>IF(SUM(C13:D13)=0," ",SUM(C13:D13))</f>
        <v xml:space="preserve"> </v>
      </c>
      <c r="G13" s="490"/>
    </row>
    <row r="14" spans="1:39" ht="16.5" customHeight="1">
      <c r="A14" s="98"/>
      <c r="B14" s="141" t="s">
        <v>57</v>
      </c>
      <c r="C14" s="312"/>
      <c r="D14" s="82"/>
      <c r="E14" s="151" t="str">
        <f t="shared" ref="E14:E36" si="1">IF(SUM(C14:D14)=0," ",SUM(C14:D14))</f>
        <v xml:space="preserve"> </v>
      </c>
      <c r="G14" s="490"/>
    </row>
    <row r="15" spans="1:39" ht="16.5" customHeight="1">
      <c r="A15" s="98"/>
      <c r="B15" s="141" t="s">
        <v>174</v>
      </c>
      <c r="C15" s="312"/>
      <c r="D15" s="82"/>
      <c r="E15" s="151" t="str">
        <f t="shared" si="1"/>
        <v xml:space="preserve"> </v>
      </c>
      <c r="G15" s="490"/>
    </row>
    <row r="16" spans="1:39" ht="16.5" customHeight="1">
      <c r="A16" s="98"/>
      <c r="B16" s="141" t="s">
        <v>84</v>
      </c>
      <c r="C16" s="312"/>
      <c r="D16" s="82"/>
      <c r="E16" s="151" t="str">
        <f t="shared" si="1"/>
        <v xml:space="preserve"> </v>
      </c>
      <c r="G16" s="490"/>
    </row>
    <row r="17" spans="1:8" ht="16.5" customHeight="1">
      <c r="A17" s="98"/>
      <c r="B17" s="348" t="s">
        <v>111</v>
      </c>
      <c r="C17" s="312"/>
      <c r="D17" s="82"/>
      <c r="E17" s="151" t="str">
        <f t="shared" si="1"/>
        <v xml:space="preserve"> </v>
      </c>
      <c r="F17" s="347"/>
      <c r="G17" s="490"/>
      <c r="H17" s="274"/>
    </row>
    <row r="18" spans="1:8" ht="16.5" customHeight="1">
      <c r="A18" s="98"/>
      <c r="B18" s="348" t="s">
        <v>112</v>
      </c>
      <c r="C18" s="312"/>
      <c r="D18" s="82"/>
      <c r="E18" s="151" t="str">
        <f t="shared" si="1"/>
        <v xml:space="preserve"> </v>
      </c>
      <c r="G18" s="490"/>
      <c r="H18" s="274"/>
    </row>
    <row r="19" spans="1:8" s="324" customFormat="1" ht="16.5" customHeight="1">
      <c r="A19" s="98"/>
      <c r="B19" s="141" t="s">
        <v>162</v>
      </c>
      <c r="C19" s="312"/>
      <c r="D19" s="82"/>
      <c r="E19" s="151" t="str">
        <f t="shared" si="1"/>
        <v xml:space="preserve"> </v>
      </c>
      <c r="F19" s="326"/>
      <c r="G19" s="490"/>
    </row>
    <row r="20" spans="1:8" s="324" customFormat="1" ht="9" customHeight="1">
      <c r="A20" s="98"/>
      <c r="B20" s="141"/>
      <c r="C20" s="312"/>
      <c r="D20" s="82"/>
      <c r="E20" s="151"/>
      <c r="F20" s="326"/>
      <c r="G20" s="490"/>
    </row>
    <row r="21" spans="1:8" ht="16.5" customHeight="1">
      <c r="A21" s="98"/>
      <c r="B21" s="365" t="str">
        <f>CONCATENATE("varav xDSL slutkunder ansl. via LLUB (fullt tillträde/ledning) [2]:")</f>
        <v>varav xDSL slutkunder ansl. via LLUB (fullt tillträde/ledning) [2]:</v>
      </c>
      <c r="C21" s="312"/>
      <c r="D21" s="82"/>
      <c r="E21" s="151" t="str">
        <f t="shared" si="1"/>
        <v xml:space="preserve"> </v>
      </c>
      <c r="F21" s="392"/>
      <c r="G21" s="490"/>
    </row>
    <row r="22" spans="1:8" ht="16.5" customHeight="1">
      <c r="A22" s="98"/>
      <c r="B22" s="365" t="str">
        <f>CONCATENATE("varav xDSL slutkunder ansl. via LLUB (delat tillträde/ledning) [2] :")</f>
        <v>varav xDSL slutkunder ansl. via LLUB (delat tillträde/ledning) [2] :</v>
      </c>
      <c r="C22" s="312"/>
      <c r="D22" s="82"/>
      <c r="E22" s="151" t="str">
        <f t="shared" si="1"/>
        <v xml:space="preserve"> </v>
      </c>
      <c r="F22" s="392"/>
      <c r="G22" s="490"/>
    </row>
    <row r="23" spans="1:8" ht="16.5" customHeight="1">
      <c r="A23" s="98"/>
      <c r="B23" s="182" t="str">
        <f>CONCATENATE("varav xDSL slutkunder anslutna via andra grossistprodukter[3]:")</f>
        <v>varav xDSL slutkunder anslutna via andra grossistprodukter[3]:</v>
      </c>
      <c r="C23" s="269"/>
      <c r="D23" s="83"/>
      <c r="E23" s="335" t="str">
        <f t="shared" si="1"/>
        <v xml:space="preserve"> </v>
      </c>
      <c r="F23" s="392"/>
      <c r="G23" s="490"/>
    </row>
    <row r="24" spans="1:8" ht="16.5" customHeight="1">
      <c r="A24" s="98"/>
      <c r="B24" s="437" t="s">
        <v>5</v>
      </c>
      <c r="C24" s="336" t="str">
        <f>IF(SUM(C25:C31)=0," ",SUM(C25:C31))</f>
        <v xml:space="preserve"> </v>
      </c>
      <c r="D24" s="334" t="str">
        <f>IF(SUM(D25:D31)=0," ",SUM(D25:D31))</f>
        <v xml:space="preserve"> </v>
      </c>
      <c r="E24" s="331" t="str">
        <f t="shared" si="1"/>
        <v xml:space="preserve"> </v>
      </c>
      <c r="G24" s="490"/>
    </row>
    <row r="25" spans="1:8" s="274" customFormat="1" ht="16.5" customHeight="1">
      <c r="A25" s="98"/>
      <c r="B25" s="183" t="s">
        <v>29</v>
      </c>
      <c r="C25" s="312"/>
      <c r="D25" s="82"/>
      <c r="E25" s="151" t="str">
        <f t="shared" si="1"/>
        <v xml:space="preserve"> </v>
      </c>
      <c r="F25" s="323"/>
      <c r="G25" s="490"/>
    </row>
    <row r="26" spans="1:8" ht="16.5" customHeight="1">
      <c r="A26" s="98"/>
      <c r="B26" s="183" t="s">
        <v>30</v>
      </c>
      <c r="C26" s="312"/>
      <c r="D26" s="82"/>
      <c r="E26" s="151" t="str">
        <f t="shared" si="1"/>
        <v xml:space="preserve"> </v>
      </c>
      <c r="F26" s="323"/>
      <c r="G26" s="490"/>
      <c r="H26" s="274"/>
    </row>
    <row r="27" spans="1:8" ht="16.5" customHeight="1">
      <c r="A27" s="98"/>
      <c r="B27" s="183" t="s">
        <v>43</v>
      </c>
      <c r="C27" s="269"/>
      <c r="D27" s="83"/>
      <c r="E27" s="151" t="str">
        <f t="shared" si="1"/>
        <v xml:space="preserve"> </v>
      </c>
      <c r="G27" s="490"/>
    </row>
    <row r="28" spans="1:8" ht="16.5" customHeight="1">
      <c r="A28" s="98"/>
      <c r="B28" s="183" t="s">
        <v>85</v>
      </c>
      <c r="C28" s="337"/>
      <c r="D28" s="338"/>
      <c r="E28" s="339" t="str">
        <f t="shared" si="1"/>
        <v xml:space="preserve"> </v>
      </c>
      <c r="G28" s="490"/>
    </row>
    <row r="29" spans="1:8" s="324" customFormat="1" ht="16.5" customHeight="1">
      <c r="A29" s="98"/>
      <c r="B29" s="183" t="s">
        <v>151</v>
      </c>
      <c r="C29" s="337"/>
      <c r="D29" s="338"/>
      <c r="E29" s="339" t="str">
        <f t="shared" si="1"/>
        <v xml:space="preserve"> </v>
      </c>
      <c r="F29" s="386"/>
      <c r="G29" s="490"/>
    </row>
    <row r="30" spans="1:8" s="324" customFormat="1" ht="16.5" customHeight="1">
      <c r="A30" s="98"/>
      <c r="B30" s="183" t="s">
        <v>152</v>
      </c>
      <c r="C30" s="337"/>
      <c r="D30" s="338"/>
      <c r="E30" s="339" t="str">
        <f t="shared" si="1"/>
        <v xml:space="preserve"> </v>
      </c>
      <c r="F30" s="386"/>
      <c r="G30" s="490"/>
    </row>
    <row r="31" spans="1:8" s="324" customFormat="1" ht="16.5" customHeight="1">
      <c r="A31" s="98"/>
      <c r="B31" s="183" t="s">
        <v>155</v>
      </c>
      <c r="C31" s="337"/>
      <c r="D31" s="338"/>
      <c r="E31" s="339" t="str">
        <f t="shared" si="1"/>
        <v xml:space="preserve"> </v>
      </c>
      <c r="F31" s="494"/>
      <c r="G31" s="490"/>
    </row>
    <row r="32" spans="1:8" s="324" customFormat="1" ht="16.5" customHeight="1">
      <c r="A32" s="98"/>
      <c r="B32" s="183" t="s">
        <v>116</v>
      </c>
      <c r="C32" s="183"/>
      <c r="D32" s="83"/>
      <c r="E32" s="335"/>
      <c r="F32" s="494"/>
      <c r="G32" s="490"/>
    </row>
    <row r="33" spans="1:8" ht="16.5" customHeight="1">
      <c r="A33" s="98"/>
      <c r="B33" s="437" t="str">
        <f>CONCATENATE("Fast radioaccess[4]:")</f>
        <v>Fast radioaccess[4]:</v>
      </c>
      <c r="C33" s="336" t="str">
        <f>IF(SUM(C34:C38)=0," ",SUM(C34:C38))</f>
        <v xml:space="preserve"> </v>
      </c>
      <c r="D33" s="334" t="str">
        <f>IF(SUM(D34:D38)=0," ",SUM(D34:D38))</f>
        <v xml:space="preserve"> </v>
      </c>
      <c r="E33" s="331" t="str">
        <f t="shared" si="1"/>
        <v xml:space="preserve"> </v>
      </c>
      <c r="G33" s="490"/>
    </row>
    <row r="34" spans="1:8" ht="16.5" customHeight="1">
      <c r="A34" s="98"/>
      <c r="B34" s="183" t="s">
        <v>29</v>
      </c>
      <c r="C34" s="312"/>
      <c r="D34" s="82"/>
      <c r="E34" s="151" t="str">
        <f t="shared" si="1"/>
        <v xml:space="preserve"> </v>
      </c>
      <c r="G34" s="490"/>
    </row>
    <row r="35" spans="1:8" ht="16.5" customHeight="1">
      <c r="A35" s="98"/>
      <c r="B35" s="183" t="s">
        <v>30</v>
      </c>
      <c r="C35" s="312"/>
      <c r="D35" s="82"/>
      <c r="E35" s="151" t="str">
        <f t="shared" si="1"/>
        <v xml:space="preserve"> </v>
      </c>
      <c r="G35" s="490"/>
    </row>
    <row r="36" spans="1:8" ht="16.5" customHeight="1">
      <c r="A36" s="98"/>
      <c r="B36" s="183" t="s">
        <v>43</v>
      </c>
      <c r="C36" s="269"/>
      <c r="D36" s="83"/>
      <c r="E36" s="151" t="str">
        <f t="shared" si="1"/>
        <v xml:space="preserve"> </v>
      </c>
      <c r="G36" s="490"/>
    </row>
    <row r="37" spans="1:8" ht="16.5" customHeight="1">
      <c r="A37" s="98"/>
      <c r="B37" s="183" t="s">
        <v>85</v>
      </c>
      <c r="C37" s="340"/>
      <c r="D37" s="341"/>
      <c r="E37" s="342" t="str">
        <f>IF(SUM(C37:D37)=0," ",SUM(C37:D37))</f>
        <v xml:space="preserve"> </v>
      </c>
      <c r="G37" s="490"/>
    </row>
    <row r="38" spans="1:8" ht="16.5" customHeight="1">
      <c r="A38" s="98"/>
      <c r="B38" s="184" t="s">
        <v>83</v>
      </c>
      <c r="C38" s="177"/>
      <c r="D38" s="332"/>
      <c r="E38" s="343" t="str">
        <f>IF(SUM(C38:D38)=0," ",SUM(C38:D38))</f>
        <v xml:space="preserve"> </v>
      </c>
      <c r="G38" s="490"/>
    </row>
    <row r="39" spans="1:8" ht="16.5" customHeight="1">
      <c r="A39" s="98"/>
      <c r="B39" s="437" t="str">
        <f>CONCATENATE("Fiber och fiber-LAN[5]:")</f>
        <v>Fiber och fiber-LAN[5]:</v>
      </c>
      <c r="C39" s="336" t="str">
        <f>IF(SUM(C40:C47)=0," ",SUM(C40:C47))</f>
        <v xml:space="preserve"> </v>
      </c>
      <c r="D39" s="334" t="str">
        <f>IF(SUM(D40:D47)=0," ",SUM(D40:D47))</f>
        <v xml:space="preserve"> </v>
      </c>
      <c r="E39" s="151" t="str">
        <f t="shared" ref="E39:E54" si="2">IF(SUM(C39:D39)=0," ",SUM(C39:D39))</f>
        <v xml:space="preserve"> </v>
      </c>
      <c r="F39" s="385"/>
      <c r="G39" s="490"/>
    </row>
    <row r="40" spans="1:8" s="274" customFormat="1" ht="16.5" customHeight="1">
      <c r="A40" s="98"/>
      <c r="B40" s="183" t="s">
        <v>29</v>
      </c>
      <c r="C40" s="269"/>
      <c r="D40" s="83"/>
      <c r="E40" s="151" t="str">
        <f t="shared" si="2"/>
        <v xml:space="preserve"> </v>
      </c>
      <c r="F40" s="326"/>
      <c r="G40" s="490"/>
      <c r="H40" s="330"/>
    </row>
    <row r="41" spans="1:8" s="274" customFormat="1" ht="16.5" customHeight="1">
      <c r="A41" s="98"/>
      <c r="B41" s="183" t="s">
        <v>30</v>
      </c>
      <c r="C41" s="312"/>
      <c r="D41" s="82"/>
      <c r="E41" s="151" t="str">
        <f t="shared" si="2"/>
        <v xml:space="preserve"> </v>
      </c>
      <c r="F41" s="326"/>
      <c r="G41" s="490"/>
      <c r="H41" s="330"/>
    </row>
    <row r="42" spans="1:8" ht="16.5" customHeight="1">
      <c r="A42" s="98"/>
      <c r="B42" s="183" t="s">
        <v>43</v>
      </c>
      <c r="C42" s="269"/>
      <c r="D42" s="83"/>
      <c r="E42" s="151" t="str">
        <f t="shared" si="2"/>
        <v xml:space="preserve"> </v>
      </c>
      <c r="G42" s="490"/>
    </row>
    <row r="43" spans="1:8" ht="16.5" customHeight="1">
      <c r="A43" s="98"/>
      <c r="B43" s="183" t="s">
        <v>85</v>
      </c>
      <c r="C43" s="269"/>
      <c r="D43" s="83"/>
      <c r="E43" s="151" t="str">
        <f t="shared" si="2"/>
        <v xml:space="preserve"> </v>
      </c>
      <c r="G43" s="490"/>
    </row>
    <row r="44" spans="1:8" s="324" customFormat="1" ht="16.5" customHeight="1">
      <c r="A44" s="98"/>
      <c r="B44" s="183" t="s">
        <v>153</v>
      </c>
      <c r="C44" s="183"/>
      <c r="D44" s="83"/>
      <c r="E44" s="151" t="str">
        <f t="shared" si="2"/>
        <v xml:space="preserve"> </v>
      </c>
      <c r="F44" s="328"/>
      <c r="G44" s="490"/>
    </row>
    <row r="45" spans="1:8" s="324" customFormat="1" ht="16.5" customHeight="1">
      <c r="A45" s="98"/>
      <c r="B45" s="183" t="s">
        <v>154</v>
      </c>
      <c r="C45" s="183"/>
      <c r="D45" s="83"/>
      <c r="E45" s="151" t="str">
        <f t="shared" si="2"/>
        <v xml:space="preserve"> </v>
      </c>
      <c r="F45" s="328"/>
      <c r="G45" s="490"/>
    </row>
    <row r="46" spans="1:8" s="324" customFormat="1" ht="16.5" customHeight="1">
      <c r="A46" s="98"/>
      <c r="B46" s="183" t="s">
        <v>155</v>
      </c>
      <c r="C46" s="183"/>
      <c r="D46" s="83"/>
      <c r="E46" s="151" t="str">
        <f t="shared" si="2"/>
        <v xml:space="preserve"> </v>
      </c>
      <c r="F46" s="328"/>
      <c r="G46" s="490"/>
    </row>
    <row r="47" spans="1:8" s="324" customFormat="1" ht="16.5" customHeight="1">
      <c r="A47" s="98"/>
      <c r="B47" s="183" t="s">
        <v>116</v>
      </c>
      <c r="C47" s="183"/>
      <c r="D47" s="83"/>
      <c r="E47" s="335"/>
      <c r="F47" s="328"/>
      <c r="G47" s="490"/>
    </row>
    <row r="48" spans="1:8" ht="16.5" customHeight="1">
      <c r="A48" s="98"/>
      <c r="B48" s="437" t="s">
        <v>123</v>
      </c>
      <c r="C48" s="336" t="str">
        <f>IF(SUM(C49:C53)=0," ",SUM(C49:C53))</f>
        <v xml:space="preserve"> </v>
      </c>
      <c r="D48" s="334" t="str">
        <f>IF(SUM(D49:D53)=0," ",SUM(D49:D53))</f>
        <v xml:space="preserve"> </v>
      </c>
      <c r="E48" s="331" t="str">
        <f t="shared" si="2"/>
        <v xml:space="preserve"> </v>
      </c>
      <c r="G48" s="490"/>
    </row>
    <row r="49" spans="1:8" ht="16.5" customHeight="1">
      <c r="A49" s="98"/>
      <c r="B49" s="183" t="s">
        <v>29</v>
      </c>
      <c r="C49" s="269"/>
      <c r="D49" s="83"/>
      <c r="E49" s="151" t="str">
        <f t="shared" si="2"/>
        <v xml:space="preserve"> </v>
      </c>
      <c r="G49" s="490"/>
    </row>
    <row r="50" spans="1:8" ht="16.5" customHeight="1">
      <c r="A50" s="98"/>
      <c r="B50" s="183" t="s">
        <v>30</v>
      </c>
      <c r="C50" s="269"/>
      <c r="D50" s="83"/>
      <c r="E50" s="151" t="str">
        <f t="shared" si="2"/>
        <v xml:space="preserve"> </v>
      </c>
      <c r="G50" s="490"/>
    </row>
    <row r="51" spans="1:8" ht="16.5" customHeight="1">
      <c r="A51" s="98"/>
      <c r="B51" s="183" t="s">
        <v>43</v>
      </c>
      <c r="C51" s="269"/>
      <c r="D51" s="83"/>
      <c r="E51" s="151" t="str">
        <f t="shared" si="2"/>
        <v xml:space="preserve"> </v>
      </c>
      <c r="G51" s="490"/>
    </row>
    <row r="52" spans="1:8" ht="16.5" customHeight="1">
      <c r="A52" s="98"/>
      <c r="B52" s="183" t="s">
        <v>85</v>
      </c>
      <c r="C52" s="312"/>
      <c r="D52" s="82"/>
      <c r="E52" s="151" t="str">
        <f t="shared" si="2"/>
        <v xml:space="preserve"> </v>
      </c>
      <c r="G52" s="490"/>
    </row>
    <row r="53" spans="1:8" ht="16.5" customHeight="1" thickBot="1">
      <c r="A53" s="98"/>
      <c r="B53" s="409" t="s">
        <v>83</v>
      </c>
      <c r="C53" s="410"/>
      <c r="D53" s="411"/>
      <c r="E53" s="412" t="str">
        <f t="shared" si="2"/>
        <v xml:space="preserve"> </v>
      </c>
      <c r="G53" s="490"/>
    </row>
    <row r="54" spans="1:8" ht="19.5" customHeight="1" thickTop="1">
      <c r="A54" s="98"/>
      <c r="B54" s="358" t="s">
        <v>198</v>
      </c>
      <c r="C54" s="154" t="str">
        <f>IF(SUM(C5:C6,C12,C24,C33,C39,C48)=0," ",SUM(C5:C6,C12,C24,C33,C39,C48))</f>
        <v xml:space="preserve"> </v>
      </c>
      <c r="D54" s="414" t="str">
        <f>IF(SUM(D5:D6,D12,D24,D33,D39,D48)=0," ",SUM(D5:D6,D12,D24,D33,D39,D48))</f>
        <v xml:space="preserve"> </v>
      </c>
      <c r="E54" s="156" t="str">
        <f t="shared" si="2"/>
        <v xml:space="preserve"> </v>
      </c>
      <c r="F54" s="491"/>
      <c r="G54" s="490"/>
    </row>
    <row r="55" spans="1:8" ht="26.25" customHeight="1">
      <c r="A55" s="98"/>
      <c r="B55" s="652" t="s">
        <v>31</v>
      </c>
      <c r="C55" s="653"/>
      <c r="D55" s="653"/>
      <c r="E55" s="654"/>
      <c r="G55" s="490"/>
    </row>
    <row r="56" spans="1:8">
      <c r="A56" s="98"/>
      <c r="B56" s="492"/>
      <c r="C56" s="493"/>
      <c r="D56" s="493"/>
      <c r="E56" s="493"/>
      <c r="G56" s="490"/>
    </row>
    <row r="57" spans="1:8" ht="39.6" customHeight="1">
      <c r="A57" s="98"/>
      <c r="B57" s="637" t="str">
        <f>CONCATENATE("Fråga 14: Antal aktiva abonnemang [1] på internettjänst (access) fördelat per accessform och hastighet uppströms den ",'Om detta formulär'!$C$10,":")</f>
        <v>Fråga 14: Antal aktiva abonnemang [1] på internettjänst (access) fördelat per accessform och hastighet uppströms den 30 juni 2019:</v>
      </c>
      <c r="C57" s="638"/>
      <c r="D57" s="638"/>
      <c r="E57" s="639"/>
      <c r="F57" s="494"/>
      <c r="G57" s="490"/>
      <c r="H57" s="364"/>
    </row>
    <row r="58" spans="1:8">
      <c r="A58" s="98"/>
      <c r="B58" s="107"/>
      <c r="C58" s="108" t="s">
        <v>8</v>
      </c>
      <c r="D58" s="108" t="s">
        <v>9</v>
      </c>
      <c r="E58" s="109" t="s">
        <v>10</v>
      </c>
      <c r="F58" s="494"/>
      <c r="G58" s="490"/>
      <c r="H58" s="238"/>
    </row>
    <row r="59" spans="1:8">
      <c r="A59" s="98"/>
      <c r="B59" s="107"/>
      <c r="C59" s="108"/>
      <c r="D59" s="108"/>
      <c r="E59" s="109"/>
      <c r="F59" s="494"/>
      <c r="G59" s="490"/>
      <c r="H59" s="238"/>
    </row>
    <row r="60" spans="1:8" ht="16.5" customHeight="1">
      <c r="A60" s="98"/>
      <c r="B60" s="437" t="s">
        <v>199</v>
      </c>
      <c r="C60" s="336" t="str">
        <f>IF(SUM(C61:C68)=0," ",SUM(C61:C68))</f>
        <v xml:space="preserve"> </v>
      </c>
      <c r="D60" s="334" t="str">
        <f>IF(SUM(D61:D68)=0," ",SUM(D61:D68))</f>
        <v xml:space="preserve"> </v>
      </c>
      <c r="E60" s="331" t="str">
        <f>IF(SUM(C60:D60)=0," ",SUM(C60:D60))</f>
        <v xml:space="preserve"> </v>
      </c>
      <c r="F60" s="494"/>
      <c r="G60" s="490"/>
    </row>
    <row r="61" spans="1:8" s="274" customFormat="1" ht="16.5" customHeight="1">
      <c r="A61" s="98"/>
      <c r="B61" s="183" t="s">
        <v>29</v>
      </c>
      <c r="C61" s="312"/>
      <c r="D61" s="82"/>
      <c r="E61" s="151" t="str">
        <f t="shared" ref="E61:E68" si="3">IF(SUM(C61:D61)=0," ",SUM(C61:D61))</f>
        <v xml:space="preserve"> </v>
      </c>
      <c r="F61" s="494"/>
      <c r="G61" s="490"/>
    </row>
    <row r="62" spans="1:8" ht="16.5" customHeight="1">
      <c r="A62" s="98"/>
      <c r="B62" s="183" t="s">
        <v>30</v>
      </c>
      <c r="C62" s="312"/>
      <c r="D62" s="82"/>
      <c r="E62" s="151" t="str">
        <f t="shared" si="3"/>
        <v xml:space="preserve"> </v>
      </c>
      <c r="F62" s="494"/>
      <c r="G62" s="490"/>
      <c r="H62" s="274"/>
    </row>
    <row r="63" spans="1:8" ht="16.5" customHeight="1">
      <c r="A63" s="98"/>
      <c r="B63" s="183" t="s">
        <v>43</v>
      </c>
      <c r="C63" s="269"/>
      <c r="D63" s="83"/>
      <c r="E63" s="151" t="str">
        <f t="shared" si="3"/>
        <v xml:space="preserve"> </v>
      </c>
      <c r="F63" s="494"/>
      <c r="G63" s="490"/>
    </row>
    <row r="64" spans="1:8" ht="16.5" customHeight="1">
      <c r="A64" s="98"/>
      <c r="B64" s="183" t="s">
        <v>85</v>
      </c>
      <c r="C64" s="337"/>
      <c r="D64" s="338"/>
      <c r="E64" s="339" t="str">
        <f t="shared" si="3"/>
        <v xml:space="preserve"> </v>
      </c>
      <c r="F64" s="494"/>
      <c r="G64" s="490"/>
    </row>
    <row r="65" spans="1:8" s="324" customFormat="1" ht="16.5" customHeight="1">
      <c r="A65" s="98"/>
      <c r="B65" s="183" t="s">
        <v>151</v>
      </c>
      <c r="C65" s="337"/>
      <c r="D65" s="338"/>
      <c r="E65" s="339" t="str">
        <f t="shared" si="3"/>
        <v xml:space="preserve"> </v>
      </c>
      <c r="F65" s="494"/>
      <c r="G65" s="490"/>
    </row>
    <row r="66" spans="1:8" s="324" customFormat="1" ht="16.5" customHeight="1">
      <c r="A66" s="98"/>
      <c r="B66" s="183" t="s">
        <v>152</v>
      </c>
      <c r="C66" s="337"/>
      <c r="D66" s="338"/>
      <c r="E66" s="339" t="str">
        <f t="shared" si="3"/>
        <v xml:space="preserve"> </v>
      </c>
      <c r="F66" s="494"/>
      <c r="G66" s="490"/>
    </row>
    <row r="67" spans="1:8" s="324" customFormat="1" ht="16.5" customHeight="1">
      <c r="A67" s="98"/>
      <c r="B67" s="183" t="s">
        <v>227</v>
      </c>
      <c r="C67" s="340"/>
      <c r="D67" s="338"/>
      <c r="E67" s="339" t="str">
        <f t="shared" si="3"/>
        <v xml:space="preserve"> </v>
      </c>
      <c r="F67" s="704"/>
      <c r="G67" s="490"/>
    </row>
    <row r="68" spans="1:8" s="324" customFormat="1" ht="16.5" customHeight="1">
      <c r="A68" s="98"/>
      <c r="B68" s="183" t="s">
        <v>116</v>
      </c>
      <c r="C68" s="497"/>
      <c r="D68" s="498"/>
      <c r="E68" s="343" t="str">
        <f t="shared" si="3"/>
        <v xml:space="preserve"> </v>
      </c>
      <c r="F68" s="704"/>
      <c r="G68" s="490"/>
    </row>
    <row r="69" spans="1:8" ht="16.5" customHeight="1">
      <c r="A69" s="98"/>
      <c r="B69" s="437" t="str">
        <f>CONCATENATE("Fiber och fiber-LAN uppströms [5]:")</f>
        <v>Fiber och fiber-LAN uppströms [5]:</v>
      </c>
      <c r="C69" s="495" t="str">
        <f>IF(SUM(C70:C77)=0," ",SUM(C70:C77))</f>
        <v xml:space="preserve"> </v>
      </c>
      <c r="D69" s="496" t="str">
        <f>IF(SUM(D70:D77)=0," ",SUM(D70:D77))</f>
        <v xml:space="preserve"> </v>
      </c>
      <c r="E69" s="344" t="str">
        <f t="shared" ref="E69:E76" si="4">IF(SUM(C69:D69)=0," ",SUM(C69:D69))</f>
        <v xml:space="preserve"> </v>
      </c>
      <c r="F69" s="494"/>
      <c r="G69" s="490"/>
    </row>
    <row r="70" spans="1:8" s="274" customFormat="1" ht="16.5" customHeight="1">
      <c r="A70" s="98"/>
      <c r="B70" s="183" t="s">
        <v>29</v>
      </c>
      <c r="C70" s="269"/>
      <c r="D70" s="83"/>
      <c r="E70" s="151" t="str">
        <f t="shared" si="4"/>
        <v xml:space="preserve"> </v>
      </c>
      <c r="F70" s="494"/>
      <c r="G70" s="490"/>
      <c r="H70" s="330"/>
    </row>
    <row r="71" spans="1:8" s="274" customFormat="1" ht="16.5" customHeight="1">
      <c r="A71" s="98"/>
      <c r="B71" s="183" t="s">
        <v>30</v>
      </c>
      <c r="C71" s="312"/>
      <c r="D71" s="82"/>
      <c r="E71" s="151" t="str">
        <f t="shared" si="4"/>
        <v xml:space="preserve"> </v>
      </c>
      <c r="F71" s="494"/>
      <c r="G71" s="490"/>
      <c r="H71" s="330"/>
    </row>
    <row r="72" spans="1:8" ht="16.5" customHeight="1">
      <c r="A72" s="98"/>
      <c r="B72" s="183" t="s">
        <v>43</v>
      </c>
      <c r="C72" s="269"/>
      <c r="D72" s="83"/>
      <c r="E72" s="151" t="str">
        <f t="shared" si="4"/>
        <v xml:space="preserve"> </v>
      </c>
      <c r="F72" s="494"/>
      <c r="G72" s="490"/>
    </row>
    <row r="73" spans="1:8" ht="16.5" customHeight="1">
      <c r="A73" s="98"/>
      <c r="B73" s="183" t="s">
        <v>85</v>
      </c>
      <c r="C73" s="269"/>
      <c r="D73" s="83"/>
      <c r="E73" s="151" t="str">
        <f t="shared" si="4"/>
        <v xml:space="preserve"> </v>
      </c>
      <c r="F73" s="494"/>
      <c r="G73" s="490"/>
    </row>
    <row r="74" spans="1:8" s="324" customFormat="1" ht="16.5" customHeight="1">
      <c r="A74" s="98"/>
      <c r="B74" s="183" t="s">
        <v>153</v>
      </c>
      <c r="C74" s="183"/>
      <c r="D74" s="83"/>
      <c r="E74" s="151" t="str">
        <f t="shared" si="4"/>
        <v xml:space="preserve"> </v>
      </c>
      <c r="F74" s="494"/>
      <c r="G74" s="490"/>
    </row>
    <row r="75" spans="1:8" s="324" customFormat="1" ht="16.5" customHeight="1">
      <c r="A75" s="98"/>
      <c r="B75" s="183" t="s">
        <v>154</v>
      </c>
      <c r="C75" s="183"/>
      <c r="D75" s="83"/>
      <c r="E75" s="151" t="str">
        <f t="shared" si="4"/>
        <v xml:space="preserve"> </v>
      </c>
      <c r="F75" s="494"/>
      <c r="G75" s="490"/>
    </row>
    <row r="76" spans="1:8" s="324" customFormat="1" ht="16.5" customHeight="1">
      <c r="A76" s="98"/>
      <c r="B76" s="183" t="s">
        <v>155</v>
      </c>
      <c r="C76" s="183"/>
      <c r="D76" s="83"/>
      <c r="E76" s="151" t="str">
        <f t="shared" si="4"/>
        <v xml:space="preserve"> </v>
      </c>
      <c r="F76" s="494"/>
      <c r="G76" s="490"/>
    </row>
    <row r="77" spans="1:8" s="324" customFormat="1" ht="16.5" customHeight="1">
      <c r="A77" s="98"/>
      <c r="B77" s="183" t="s">
        <v>116</v>
      </c>
      <c r="C77" s="183"/>
      <c r="D77" s="83"/>
      <c r="E77" s="335"/>
      <c r="F77" s="494"/>
      <c r="G77" s="490"/>
    </row>
    <row r="78" spans="1:8" ht="30" customHeight="1">
      <c r="A78" s="98"/>
      <c r="B78" s="502" t="s">
        <v>203</v>
      </c>
      <c r="C78" s="336" t="str">
        <f>IF(SUM(C79:C83)=0," ",SUM(C79:C83))</f>
        <v xml:space="preserve"> </v>
      </c>
      <c r="D78" s="334" t="str">
        <f>IF(SUM(D79:D83)=0," ",SUM(D79:D83))</f>
        <v xml:space="preserve"> </v>
      </c>
      <c r="E78" s="331" t="str">
        <f t="shared" ref="E78:E83" si="5">IF(SUM(C78:D78)=0," ",SUM(C78:D78))</f>
        <v xml:space="preserve"> </v>
      </c>
      <c r="F78" s="494"/>
      <c r="G78" s="490"/>
    </row>
    <row r="79" spans="1:8" ht="16.5" customHeight="1">
      <c r="A79" s="98"/>
      <c r="B79" s="183" t="s">
        <v>29</v>
      </c>
      <c r="C79" s="269"/>
      <c r="D79" s="83"/>
      <c r="E79" s="151" t="str">
        <f t="shared" si="5"/>
        <v xml:space="preserve"> </v>
      </c>
      <c r="F79" s="494"/>
      <c r="G79" s="490"/>
    </row>
    <row r="80" spans="1:8" ht="16.5" customHeight="1">
      <c r="A80" s="98"/>
      <c r="B80" s="183" t="s">
        <v>30</v>
      </c>
      <c r="C80" s="269"/>
      <c r="D80" s="83"/>
      <c r="E80" s="151" t="str">
        <f t="shared" si="5"/>
        <v xml:space="preserve"> </v>
      </c>
      <c r="F80" s="494"/>
      <c r="G80" s="490"/>
    </row>
    <row r="81" spans="1:7" ht="16.5" customHeight="1">
      <c r="A81" s="98"/>
      <c r="B81" s="183" t="s">
        <v>43</v>
      </c>
      <c r="C81" s="269"/>
      <c r="D81" s="83"/>
      <c r="E81" s="151" t="str">
        <f t="shared" si="5"/>
        <v xml:space="preserve"> </v>
      </c>
      <c r="F81" s="494"/>
      <c r="G81" s="490"/>
    </row>
    <row r="82" spans="1:7" ht="16.5" customHeight="1">
      <c r="A82" s="98"/>
      <c r="B82" s="183" t="s">
        <v>85</v>
      </c>
      <c r="C82" s="312"/>
      <c r="D82" s="82"/>
      <c r="E82" s="151" t="str">
        <f t="shared" si="5"/>
        <v xml:space="preserve"> </v>
      </c>
      <c r="F82" s="494"/>
      <c r="G82" s="490"/>
    </row>
    <row r="83" spans="1:7" ht="16.5" customHeight="1" thickBot="1">
      <c r="A83" s="98"/>
      <c r="B83" s="409" t="s">
        <v>83</v>
      </c>
      <c r="C83" s="410"/>
      <c r="D83" s="411"/>
      <c r="E83" s="412" t="str">
        <f t="shared" si="5"/>
        <v xml:space="preserve"> </v>
      </c>
      <c r="F83" s="494"/>
      <c r="G83" s="490"/>
    </row>
    <row r="84" spans="1:7" ht="16.5" customHeight="1" thickTop="1">
      <c r="A84" s="98"/>
      <c r="B84" s="358" t="s">
        <v>197</v>
      </c>
      <c r="C84" s="413" t="str">
        <f>IF(SUM(C78,C69,C60)=0," ",SUM(C78,C69,C60))</f>
        <v xml:space="preserve"> </v>
      </c>
      <c r="D84" s="413" t="str">
        <f>IF(SUM(D78,D69,D60)=0," ",SUM(D78,D69,D60))</f>
        <v xml:space="preserve"> </v>
      </c>
      <c r="E84" s="413" t="str">
        <f>IF(SUM(E78,E69,E60)=0," ",SUM(E78,E69,E60))</f>
        <v xml:space="preserve"> </v>
      </c>
      <c r="F84" s="494"/>
      <c r="G84" s="490"/>
    </row>
    <row r="85" spans="1:7" ht="26.25" customHeight="1">
      <c r="A85" s="98"/>
      <c r="B85" s="652" t="s">
        <v>31</v>
      </c>
      <c r="C85" s="653"/>
      <c r="D85" s="653"/>
      <c r="E85" s="654"/>
      <c r="F85" s="494"/>
      <c r="G85" s="490"/>
    </row>
    <row r="86" spans="1:7">
      <c r="A86" s="98"/>
      <c r="B86" s="125"/>
      <c r="C86" s="345"/>
      <c r="D86" s="345"/>
      <c r="E86" s="345"/>
    </row>
    <row r="87" spans="1:7" s="325" customFormat="1" ht="54.75" customHeight="1">
      <c r="A87" s="98"/>
      <c r="B87" s="637" t="s">
        <v>253</v>
      </c>
      <c r="C87" s="638"/>
      <c r="D87" s="638"/>
      <c r="E87" s="639"/>
      <c r="F87" s="491"/>
      <c r="G87" s="489"/>
    </row>
    <row r="88" spans="1:7" s="325" customFormat="1" ht="21.75" customHeight="1">
      <c r="A88" s="98"/>
      <c r="B88" s="662"/>
      <c r="C88" s="663"/>
      <c r="D88" s="671" t="s">
        <v>142</v>
      </c>
      <c r="E88" s="672"/>
      <c r="F88" s="326"/>
    </row>
    <row r="89" spans="1:7" s="325" customFormat="1">
      <c r="A89" s="98"/>
      <c r="B89" s="659" t="s">
        <v>156</v>
      </c>
      <c r="C89" s="661"/>
      <c r="D89" s="659"/>
      <c r="E89" s="660"/>
      <c r="F89" s="326"/>
    </row>
    <row r="90" spans="1:7" s="325" customFormat="1">
      <c r="A90" s="98"/>
      <c r="B90" s="659" t="s">
        <v>157</v>
      </c>
      <c r="C90" s="661"/>
      <c r="D90" s="659"/>
      <c r="E90" s="660"/>
      <c r="F90" s="326"/>
    </row>
    <row r="91" spans="1:7" s="325" customFormat="1">
      <c r="A91" s="98"/>
      <c r="B91" s="659" t="s">
        <v>158</v>
      </c>
      <c r="C91" s="661"/>
      <c r="D91" s="659"/>
      <c r="E91" s="660"/>
      <c r="F91" s="326"/>
      <c r="G91" s="346"/>
    </row>
    <row r="92" spans="1:7" s="325" customFormat="1">
      <c r="A92" s="98"/>
      <c r="B92" s="664" t="s">
        <v>143</v>
      </c>
      <c r="C92" s="665"/>
      <c r="D92" s="666" t="str">
        <f>IF(SUM(D89+D90+D91)=0," ",SUM(D89+D90+D91))</f>
        <v xml:space="preserve"> </v>
      </c>
      <c r="E92" s="667" t="str">
        <f>IF(SUM(E89:E91)=0," ",SUM(E89:E91))</f>
        <v xml:space="preserve"> </v>
      </c>
      <c r="F92" s="380"/>
      <c r="G92" s="329"/>
    </row>
    <row r="93" spans="1:7" s="325" customFormat="1" ht="21" customHeight="1">
      <c r="A93" s="98"/>
      <c r="B93" s="662" t="s">
        <v>31</v>
      </c>
      <c r="C93" s="663"/>
      <c r="D93" s="659"/>
      <c r="E93" s="660"/>
      <c r="F93" s="380"/>
    </row>
    <row r="94" spans="1:7" s="325" customFormat="1">
      <c r="A94" s="98"/>
      <c r="B94" s="98"/>
      <c r="C94" s="170"/>
      <c r="D94" s="170"/>
      <c r="E94" s="170"/>
      <c r="F94" s="326"/>
    </row>
    <row r="95" spans="1:7">
      <c r="A95" s="98"/>
      <c r="B95" s="363" t="s">
        <v>175</v>
      </c>
    </row>
    <row r="96" spans="1:7" ht="127.5">
      <c r="A96" s="62">
        <v>1</v>
      </c>
      <c r="B96" s="127" t="s">
        <v>137</v>
      </c>
      <c r="C96" s="170"/>
      <c r="D96" s="170"/>
      <c r="E96" s="170"/>
    </row>
    <row r="97" spans="1:7" ht="38.25">
      <c r="A97" s="62">
        <v>2</v>
      </c>
      <c r="B97" s="127" t="s">
        <v>135</v>
      </c>
      <c r="C97" s="170"/>
      <c r="D97" s="170"/>
      <c r="E97" s="170"/>
    </row>
    <row r="98" spans="1:7" ht="25.5">
      <c r="A98" s="62">
        <v>3</v>
      </c>
      <c r="B98" s="127" t="s">
        <v>64</v>
      </c>
      <c r="C98" s="170"/>
      <c r="D98" s="170"/>
      <c r="E98" s="170"/>
    </row>
    <row r="99" spans="1:7" ht="25.5">
      <c r="A99" s="62">
        <v>4</v>
      </c>
      <c r="B99" s="127" t="s">
        <v>177</v>
      </c>
      <c r="C99" s="170"/>
      <c r="D99" s="170"/>
      <c r="E99" s="170"/>
    </row>
    <row r="100" spans="1:7" ht="76.5">
      <c r="A100" s="62">
        <v>5</v>
      </c>
      <c r="B100" s="127" t="s">
        <v>109</v>
      </c>
      <c r="C100" s="170"/>
      <c r="D100" s="170"/>
      <c r="E100" s="170"/>
    </row>
    <row r="101" spans="1:7" ht="25.5">
      <c r="A101" s="62">
        <v>6</v>
      </c>
      <c r="B101" s="127" t="s">
        <v>65</v>
      </c>
      <c r="C101" s="170"/>
      <c r="D101" s="170"/>
      <c r="E101" s="170"/>
      <c r="F101" s="347"/>
    </row>
    <row r="102" spans="1:7" ht="76.5">
      <c r="A102" s="62">
        <v>7</v>
      </c>
      <c r="B102" s="127" t="s">
        <v>200</v>
      </c>
      <c r="C102" s="170"/>
      <c r="D102" s="170"/>
      <c r="E102" s="170"/>
      <c r="F102" s="491"/>
      <c r="G102" s="489"/>
    </row>
    <row r="103" spans="1:7" ht="45">
      <c r="A103" s="62">
        <v>8</v>
      </c>
      <c r="B103" s="402" t="s">
        <v>191</v>
      </c>
      <c r="C103" s="170"/>
      <c r="D103" s="170"/>
      <c r="E103" s="170"/>
      <c r="F103" s="347"/>
    </row>
    <row r="104" spans="1:7" ht="25.5">
      <c r="A104" s="62">
        <v>9</v>
      </c>
      <c r="B104" s="396" t="s">
        <v>190</v>
      </c>
      <c r="C104" s="170"/>
      <c r="D104" s="170"/>
      <c r="E104" s="170"/>
      <c r="F104" s="347"/>
    </row>
    <row r="105" spans="1:7">
      <c r="A105" s="62"/>
      <c r="B105" s="396"/>
      <c r="C105" s="170"/>
      <c r="D105" s="170"/>
      <c r="E105" s="170"/>
    </row>
  </sheetData>
  <mergeCells count="18">
    <mergeCell ref="B2:E2"/>
    <mergeCell ref="B3:E3"/>
    <mergeCell ref="B55:E55"/>
    <mergeCell ref="B87:E87"/>
    <mergeCell ref="B88:C88"/>
    <mergeCell ref="D88:E88"/>
    <mergeCell ref="B57:E57"/>
    <mergeCell ref="B85:E85"/>
    <mergeCell ref="B93:C93"/>
    <mergeCell ref="D93:E93"/>
    <mergeCell ref="B91:C91"/>
    <mergeCell ref="D91:E91"/>
    <mergeCell ref="B92:C92"/>
    <mergeCell ref="D92:E92"/>
    <mergeCell ref="B89:C89"/>
    <mergeCell ref="D89:E89"/>
    <mergeCell ref="B90:C90"/>
    <mergeCell ref="D90:E90"/>
  </mergeCells>
  <pageMargins left="0.74803149606299213" right="0.6692913385826772" top="0.39370078740157483" bottom="0.35433070866141736" header="0.43307086614173229" footer="0.23622047244094491"/>
  <pageSetup paperSize="9" scale="88" fitToHeight="0" orientation="portrait" r:id="rId1"/>
  <headerFooter alignWithMargins="0">
    <oddFooter>&amp;CSida &amp;P(&amp;N)</oddFooter>
  </headerFooter>
  <rowBreaks count="1" manualBreakCount="1">
    <brk id="93"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45"/>
  <sheetViews>
    <sheetView showGridLines="0" zoomScaleNormal="100" zoomScaleSheetLayoutView="100" workbookViewId="0">
      <pane ySplit="2" topLeftCell="A21" activePane="bottomLeft" state="frozen"/>
      <selection activeCell="B22" sqref="C22"/>
      <selection pane="bottomLeft" activeCell="B22" sqref="C22"/>
    </sheetView>
  </sheetViews>
  <sheetFormatPr defaultColWidth="9.140625" defaultRowHeight="12.75"/>
  <cols>
    <col min="1" max="1" width="3.42578125" style="49" customWidth="1"/>
    <col min="2" max="2" width="53.42578125" style="49" customWidth="1"/>
    <col min="3" max="3" width="15" style="49" customWidth="1"/>
    <col min="4" max="4" width="15.5703125" style="49" customWidth="1"/>
    <col min="5" max="5" width="8.42578125" style="49" hidden="1" customWidth="1"/>
    <col min="6" max="6" width="18.5703125" style="326" bestFit="1" customWidth="1"/>
    <col min="7" max="7" width="15.42578125" style="326" customWidth="1"/>
    <col min="8" max="8" width="3.5703125" style="49" customWidth="1"/>
    <col min="9" max="9" width="9.140625" style="49"/>
    <col min="10" max="10" width="10.42578125" style="49" customWidth="1"/>
    <col min="11" max="16384" width="9.140625" style="49"/>
  </cols>
  <sheetData>
    <row r="1" spans="1:114" s="50" customFormat="1" ht="12" customHeight="1" thickBot="1">
      <c r="A1" s="98"/>
      <c r="B1" s="129"/>
      <c r="C1" s="130"/>
      <c r="D1" s="130"/>
      <c r="F1" s="323"/>
      <c r="G1" s="323"/>
    </row>
    <row r="2" spans="1:114" s="71" customFormat="1" ht="18" customHeight="1" thickBot="1">
      <c r="A2" s="98"/>
      <c r="B2" s="692" t="s">
        <v>26</v>
      </c>
      <c r="C2" s="693"/>
      <c r="D2" s="694"/>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row>
    <row r="3" spans="1:114" ht="40.5" customHeight="1">
      <c r="A3" s="98"/>
      <c r="B3" s="695" t="s">
        <v>240</v>
      </c>
      <c r="C3" s="696"/>
      <c r="D3" s="697"/>
      <c r="E3" s="185" t="s">
        <v>150</v>
      </c>
      <c r="F3" s="363"/>
      <c r="G3" s="363"/>
      <c r="H3" s="364"/>
    </row>
    <row r="4" spans="1:114">
      <c r="A4" s="98"/>
      <c r="B4" s="125"/>
      <c r="C4" s="125"/>
      <c r="D4" s="125"/>
      <c r="E4" s="131"/>
      <c r="F4" s="131"/>
      <c r="G4" s="131"/>
    </row>
    <row r="5" spans="1:114" ht="37.5" customHeight="1">
      <c r="A5" s="98"/>
      <c r="B5" s="682" t="str">
        <f>CONCATENATE("Fråga 16: Antal aktiva [",'TV-tjänster'!A36,"] abonnemang på grundpaket [",'TV-tjänster'!A37,"] som tecknats med hushåll/slutkund ",'Om detta formulär'!C10,":")</f>
        <v>Fråga 16: Antal aktiva [1] abonnemang på grundpaket [2] som tecknats med hushåll/slutkund 30 juni 2019:</v>
      </c>
      <c r="C5" s="683"/>
      <c r="D5" s="684"/>
      <c r="E5" s="322"/>
      <c r="K5" s="238"/>
    </row>
    <row r="6" spans="1:114" ht="13.5" customHeight="1">
      <c r="A6" s="98"/>
      <c r="B6" s="132"/>
      <c r="C6" s="133"/>
      <c r="D6" s="134" t="s">
        <v>10</v>
      </c>
      <c r="E6" s="135"/>
    </row>
    <row r="7" spans="1:114" ht="16.5" customHeight="1">
      <c r="A7" s="98"/>
      <c r="B7" s="502" t="str">
        <f>CONCATENATE("Analog tv i kabelnät [",'TV-tjänster'!A37,"][",'TV-tjänster'!A38,"]:")</f>
        <v>Analog tv i kabelnät [2][3]:</v>
      </c>
      <c r="C7" s="137"/>
      <c r="D7" s="178" t="str">
        <f>IF(SUM(D8:D9)=0," ",SUM(D8:D9))</f>
        <v xml:space="preserve"> </v>
      </c>
      <c r="F7" s="483"/>
      <c r="H7" s="180"/>
    </row>
    <row r="8" spans="1:114">
      <c r="A8" s="98"/>
      <c r="B8" s="690" t="str">
        <f>CONCATENATE("varav via avtal med fastighetsägare [",'TV-tjänster'!A37,"] [",'TV-tjänster'!A40,"]:")</f>
        <v>varav via avtal med fastighetsägare [2] [5]:</v>
      </c>
      <c r="C8" s="691"/>
      <c r="D8" s="138"/>
    </row>
    <row r="9" spans="1:114" ht="27.75" customHeight="1">
      <c r="A9" s="98"/>
      <c r="B9" s="690" t="str">
        <f>CONCATENATE("varav via avtal direkt med hushåll utan avtal om abonnemang med fastighetsägare [",'TV-tjänster'!A37,"]:")</f>
        <v>varav via avtal direkt med hushåll utan avtal om abonnemang med fastighetsägare [2]:</v>
      </c>
      <c r="C9" s="691"/>
      <c r="D9" s="139"/>
    </row>
    <row r="10" spans="1:114" ht="16.5" customHeight="1">
      <c r="A10" s="98"/>
      <c r="B10" s="262" t="str">
        <f>CONCATENATE("Digitala grundabonnemang i kabel-tv-nät [",'TV-tjänster'!A37,"][",'TV-tjänster'!A39,"]:")</f>
        <v>Digitala grundabonnemang i kabel-tv-nät [2][4]:</v>
      </c>
      <c r="C10" s="140"/>
      <c r="D10" s="190" t="str">
        <f>IF(SUM(D11:D12)=0," ",SUM(D11:D12))</f>
        <v xml:space="preserve"> </v>
      </c>
      <c r="H10" s="180"/>
    </row>
    <row r="11" spans="1:114" ht="14.25" customHeight="1">
      <c r="A11" s="98"/>
      <c r="B11" s="690" t="str">
        <f>CONCATENATE("varav via avtal med fastighetsägare  [",'TV-tjänster'!A37,"] [",'TV-tjänster'!A40,"]:")</f>
        <v>varav via avtal med fastighetsägare  [2] [5]:</v>
      </c>
      <c r="C11" s="691"/>
      <c r="D11" s="138"/>
    </row>
    <row r="12" spans="1:114" ht="29.25" customHeight="1">
      <c r="A12" s="98"/>
      <c r="B12" s="690" t="str">
        <f>CONCATENATE("varav via avtal direkt med hushåll utan avtal om abonnemang med fastighetsägare [",'TV-tjänster'!A37,"]:")</f>
        <v>varav via avtal direkt med hushåll utan avtal om abonnemang med fastighetsägare [2]:</v>
      </c>
      <c r="C12" s="691"/>
      <c r="D12" s="139"/>
    </row>
    <row r="13" spans="1:114" ht="44.25" customHeight="1">
      <c r="A13" s="98"/>
      <c r="B13" s="674" t="s">
        <v>128</v>
      </c>
      <c r="C13" s="675"/>
      <c r="D13" s="139"/>
    </row>
    <row r="14" spans="1:114" ht="44.25" customHeight="1">
      <c r="A14" s="98"/>
      <c r="B14" s="674" t="s">
        <v>140</v>
      </c>
      <c r="C14" s="675"/>
      <c r="D14" s="138"/>
      <c r="K14" s="238"/>
    </row>
    <row r="15" spans="1:114" ht="16.5" customHeight="1">
      <c r="A15" s="98"/>
      <c r="B15" s="263" t="str">
        <f>CONCATENATE("Iptv via fiber eller fiber-LAN [",'TV-tjänster'!A41,"]:")</f>
        <v>Iptv via fiber eller fiber-LAN [6]:</v>
      </c>
      <c r="C15" s="140"/>
      <c r="D15" s="190" t="str">
        <f>IF(SUM(D16:D17)=0," ",SUM(D16:D17))</f>
        <v xml:space="preserve"> </v>
      </c>
      <c r="H15" s="180"/>
    </row>
    <row r="16" spans="1:114" ht="27.75" customHeight="1">
      <c r="A16" s="98"/>
      <c r="B16" s="690" t="str">
        <f>CONCATENATE("varav via avtal med fastighetsägare[",'TV-tjänster'!A40,"]:")</f>
        <v>varav via avtal med fastighetsägare[5]:</v>
      </c>
      <c r="C16" s="691"/>
      <c r="D16" s="138"/>
    </row>
    <row r="17" spans="1:8" ht="27.75" customHeight="1">
      <c r="A17" s="98"/>
      <c r="B17" s="690" t="s">
        <v>60</v>
      </c>
      <c r="C17" s="691"/>
      <c r="D17" s="139"/>
    </row>
    <row r="18" spans="1:8" ht="40.5" customHeight="1">
      <c r="A18" s="98"/>
      <c r="B18" s="674" t="s">
        <v>202</v>
      </c>
      <c r="C18" s="675"/>
      <c r="D18" s="139"/>
      <c r="F18" s="483"/>
    </row>
    <row r="19" spans="1:8" ht="16.5" customHeight="1">
      <c r="A19" s="98"/>
      <c r="B19" s="263" t="s">
        <v>82</v>
      </c>
      <c r="C19" s="140"/>
      <c r="D19" s="139"/>
      <c r="F19" s="347"/>
    </row>
    <row r="20" spans="1:8" ht="16.5" customHeight="1">
      <c r="A20" s="98"/>
      <c r="B20" s="688" t="s">
        <v>201</v>
      </c>
      <c r="C20" s="689"/>
      <c r="D20" s="76"/>
      <c r="F20" s="483"/>
    </row>
    <row r="21" spans="1:8" ht="16.5" customHeight="1">
      <c r="A21" s="98"/>
      <c r="B21" s="415" t="s">
        <v>49</v>
      </c>
      <c r="C21" s="169"/>
      <c r="D21" s="76"/>
    </row>
    <row r="22" spans="1:8" ht="16.5" customHeight="1" thickBot="1">
      <c r="A22" s="98"/>
      <c r="B22" s="419" t="s">
        <v>50</v>
      </c>
      <c r="C22" s="416"/>
      <c r="D22" s="272"/>
    </row>
    <row r="23" spans="1:8" ht="16.5" customHeight="1" thickTop="1">
      <c r="A23" s="98"/>
      <c r="B23" s="417" t="s">
        <v>136</v>
      </c>
      <c r="C23" s="418"/>
      <c r="D23" s="190" t="str">
        <f>IF(SUM(D22+D21+D20+D19+D17+D16+D12+D11+D9+D8+D13+D14+D18)=0," ",SUM(D22+D21+D20+D19+D17+D16+D12+D11+D9+D8+D13+D14+D18))</f>
        <v xml:space="preserve"> </v>
      </c>
      <c r="F23" s="327"/>
      <c r="G23" s="327"/>
      <c r="H23" s="180"/>
    </row>
    <row r="24" spans="1:8" ht="25.5" customHeight="1">
      <c r="A24" s="98"/>
      <c r="B24" s="270" t="str">
        <f>CONCATENATE("Totalt antal abonnemang exklusive de kabel-tv-abonnemang som även har avtal via fastighetsägare [",'TV-tjänster'!A42,"]:")</f>
        <v>Totalt antal abonnemang exklusive de kabel-tv-abonnemang som även har avtal via fastighetsägare [7]:</v>
      </c>
      <c r="C24" s="264"/>
      <c r="D24" s="268" t="str">
        <f>IF(SUM(D8+D9+D11+D12+D16+D17+D19+D20+D21+D22)=0," ",SUM(D8+D9+D11+D12+D16+D17+D19+D20+D21+D22))</f>
        <v xml:space="preserve"> </v>
      </c>
      <c r="F24" s="49"/>
      <c r="G24" s="49"/>
      <c r="H24" s="180"/>
    </row>
    <row r="25" spans="1:8" ht="35.1" customHeight="1">
      <c r="A25" s="98"/>
      <c r="B25" s="676" t="s">
        <v>31</v>
      </c>
      <c r="C25" s="677"/>
      <c r="D25" s="678"/>
    </row>
    <row r="26" spans="1:8">
      <c r="A26" s="98"/>
      <c r="B26" s="125"/>
      <c r="C26" s="125"/>
      <c r="D26" s="125"/>
      <c r="E26" s="131"/>
      <c r="F26" s="131"/>
      <c r="G26" s="131"/>
    </row>
    <row r="27" spans="1:8" s="50" customFormat="1" ht="39.75" customHeight="1">
      <c r="A27" s="98"/>
      <c r="B27" s="679" t="s">
        <v>239</v>
      </c>
      <c r="C27" s="680"/>
      <c r="D27" s="681"/>
      <c r="E27" s="362"/>
      <c r="F27" s="323"/>
      <c r="G27" s="323"/>
    </row>
    <row r="28" spans="1:8" s="50" customFormat="1" ht="12.75" hidden="1" customHeight="1">
      <c r="A28" s="98"/>
      <c r="B28" s="65"/>
      <c r="C28" s="66"/>
      <c r="D28" s="66"/>
      <c r="F28" s="323"/>
      <c r="G28" s="323"/>
    </row>
    <row r="29" spans="1:8" ht="75" customHeight="1">
      <c r="A29" s="98"/>
      <c r="B29" s="682" t="str">
        <f>CONCATENATE("Fråga 17: Antal hushåll som köper tv-kanaler via agenter för programbolagen. Med agenter avses programagenturer som säljer tv-kanaler vidare till t.ex. nät- och fastighetsägare och kabel-tv-operatörer (SMATV). Sappa och Canal Digital har sådan verksamhet.",'Om detta formulär'!C10,":")</f>
        <v>Fråga 17: Antal hushåll som köper tv-kanaler via agenter för programbolagen. Med agenter avses programagenturer som säljer tv-kanaler vidare till t.ex. nät- och fastighetsägare och kabel-tv-operatörer (SMATV). Sappa och Canal Digital har sådan verksamhet.30 juni 2019:</v>
      </c>
      <c r="C29" s="683"/>
      <c r="D29" s="684"/>
      <c r="E29" s="321"/>
      <c r="G29" s="393"/>
    </row>
    <row r="30" spans="1:8" ht="11.25" customHeight="1">
      <c r="A30" s="98"/>
      <c r="B30" s="132"/>
      <c r="C30" s="133"/>
      <c r="D30" s="134" t="s">
        <v>61</v>
      </c>
    </row>
    <row r="31" spans="1:8">
      <c r="A31" s="98"/>
      <c r="B31" s="136" t="s">
        <v>62</v>
      </c>
      <c r="C31" s="137"/>
      <c r="D31" s="229" t="str">
        <f>IF(SUM(D32,D33)=0," ",SUM(D32,D33))</f>
        <v xml:space="preserve"> </v>
      </c>
    </row>
    <row r="32" spans="1:8">
      <c r="A32" s="98"/>
      <c r="B32" s="685" t="s">
        <v>163</v>
      </c>
      <c r="C32" s="686"/>
      <c r="D32" s="138"/>
      <c r="E32" s="328"/>
      <c r="F32" s="49"/>
      <c r="G32" s="49"/>
    </row>
    <row r="33" spans="1:7" ht="12.75" customHeight="1">
      <c r="A33" s="98"/>
      <c r="B33" s="685" t="s">
        <v>63</v>
      </c>
      <c r="C33" s="687"/>
      <c r="D33" s="139"/>
      <c r="F33" s="49"/>
      <c r="G33" s="49"/>
    </row>
    <row r="34" spans="1:7" ht="34.5" customHeight="1">
      <c r="A34" s="98"/>
      <c r="B34" s="676" t="s">
        <v>31</v>
      </c>
      <c r="C34" s="677"/>
      <c r="D34" s="678"/>
    </row>
    <row r="35" spans="1:7">
      <c r="A35" s="98"/>
      <c r="B35" s="673" t="s">
        <v>175</v>
      </c>
      <c r="C35" s="673"/>
      <c r="D35" s="673"/>
    </row>
    <row r="36" spans="1:7" ht="46.35" customHeight="1">
      <c r="A36" s="353">
        <v>1</v>
      </c>
      <c r="B36" s="705" t="s">
        <v>110</v>
      </c>
      <c r="C36" s="705"/>
      <c r="D36" s="705"/>
    </row>
    <row r="37" spans="1:7" ht="106.5" customHeight="1">
      <c r="A37" s="353">
        <v>2</v>
      </c>
      <c r="B37" s="705" t="s">
        <v>178</v>
      </c>
      <c r="C37" s="705"/>
      <c r="D37" s="705"/>
    </row>
    <row r="38" spans="1:7">
      <c r="A38" s="353">
        <v>3</v>
      </c>
      <c r="B38" s="705" t="s">
        <v>76</v>
      </c>
      <c r="C38" s="705"/>
      <c r="D38" s="705"/>
    </row>
    <row r="39" spans="1:7">
      <c r="A39" s="353">
        <v>4</v>
      </c>
      <c r="B39" s="705" t="s">
        <v>77</v>
      </c>
      <c r="C39" s="705"/>
      <c r="D39" s="705"/>
    </row>
    <row r="40" spans="1:7" ht="21.75" customHeight="1">
      <c r="A40" s="353">
        <v>5</v>
      </c>
      <c r="B40" s="705" t="s">
        <v>134</v>
      </c>
      <c r="C40" s="705"/>
      <c r="D40" s="705"/>
    </row>
    <row r="41" spans="1:7" ht="45" customHeight="1">
      <c r="A41" s="353">
        <v>6</v>
      </c>
      <c r="B41" s="705" t="s">
        <v>132</v>
      </c>
      <c r="C41" s="705"/>
      <c r="D41" s="705"/>
    </row>
    <row r="42" spans="1:7" ht="61.5" customHeight="1">
      <c r="A42" s="62">
        <v>7</v>
      </c>
      <c r="B42" s="705" t="s">
        <v>179</v>
      </c>
      <c r="C42" s="705"/>
      <c r="D42" s="705"/>
    </row>
    <row r="43" spans="1:7" ht="29.25" customHeight="1">
      <c r="A43" s="62">
        <v>8</v>
      </c>
      <c r="B43" s="705" t="s">
        <v>79</v>
      </c>
      <c r="C43" s="705"/>
      <c r="D43" s="705"/>
      <c r="F43" s="347"/>
    </row>
    <row r="44" spans="1:7" ht="39" customHeight="1">
      <c r="A44" s="62">
        <v>9</v>
      </c>
      <c r="B44" s="705" t="s">
        <v>120</v>
      </c>
      <c r="C44" s="705"/>
      <c r="D44" s="705"/>
      <c r="F44" s="347"/>
    </row>
    <row r="45" spans="1:7" ht="50.25" customHeight="1">
      <c r="A45" s="62">
        <v>10</v>
      </c>
      <c r="B45" s="705" t="s">
        <v>180</v>
      </c>
      <c r="C45" s="705"/>
      <c r="D45" s="705"/>
      <c r="F45" s="347"/>
    </row>
  </sheetData>
  <mergeCells count="30">
    <mergeCell ref="B41:D41"/>
    <mergeCell ref="B42:D42"/>
    <mergeCell ref="B43:D43"/>
    <mergeCell ref="B44:D44"/>
    <mergeCell ref="B45:D45"/>
    <mergeCell ref="B36:D36"/>
    <mergeCell ref="B37:D37"/>
    <mergeCell ref="B38:D38"/>
    <mergeCell ref="B39:D39"/>
    <mergeCell ref="B40:D40"/>
    <mergeCell ref="B11:C11"/>
    <mergeCell ref="B2:D2"/>
    <mergeCell ref="B3:D3"/>
    <mergeCell ref="B5:D5"/>
    <mergeCell ref="B8:C8"/>
    <mergeCell ref="B9:C9"/>
    <mergeCell ref="B12:C12"/>
    <mergeCell ref="B13:C13"/>
    <mergeCell ref="B14:C14"/>
    <mergeCell ref="B16:C16"/>
    <mergeCell ref="B17:C17"/>
    <mergeCell ref="B35:D35"/>
    <mergeCell ref="B18:C18"/>
    <mergeCell ref="B25:D25"/>
    <mergeCell ref="B34:D34"/>
    <mergeCell ref="B27:D27"/>
    <mergeCell ref="B29:D29"/>
    <mergeCell ref="B32:C32"/>
    <mergeCell ref="B33:C33"/>
    <mergeCell ref="B20:C20"/>
  </mergeCells>
  <pageMargins left="0.78740157480314965" right="0.86614173228346458" top="0.47244094488188981" bottom="0.47244094488188981" header="0.51181102362204722" footer="0.51181102362204722"/>
  <pageSetup paperSize="9" scale="98" fitToHeight="0" orientation="portrait" r:id="rId1"/>
  <headerFooter alignWithMargins="0">
    <oddFooter>&amp;CSida &amp;P(&amp;N)</oddFoot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zoomScaleNormal="100" zoomScaleSheetLayoutView="100" workbookViewId="0">
      <pane ySplit="2" topLeftCell="A3" activePane="bottomLeft" state="frozen"/>
      <selection activeCell="B22" sqref="C22"/>
      <selection pane="bottomLeft" activeCell="B22" sqref="C22"/>
    </sheetView>
  </sheetViews>
  <sheetFormatPr defaultColWidth="9.140625" defaultRowHeight="12.75"/>
  <cols>
    <col min="1" max="1" width="3.42578125" style="49" customWidth="1"/>
    <col min="2" max="2" width="57.42578125" style="49" customWidth="1"/>
    <col min="3" max="3" width="8.140625" style="128" customWidth="1"/>
    <col min="4" max="4" width="8.42578125" style="128" customWidth="1"/>
    <col min="5" max="5" width="9.5703125" style="128" customWidth="1"/>
    <col min="6" max="6" width="6.42578125" style="49" customWidth="1"/>
    <col min="7" max="7" width="12" style="49" customWidth="1"/>
    <col min="8" max="16384" width="9.140625" style="49"/>
  </cols>
  <sheetData>
    <row r="1" spans="1:10" s="50" customFormat="1" ht="9" customHeight="1" thickBot="1">
      <c r="A1" s="98"/>
      <c r="B1" s="69"/>
      <c r="C1" s="119"/>
      <c r="D1" s="618"/>
      <c r="E1" s="618"/>
    </row>
    <row r="2" spans="1:10" s="50" customFormat="1" ht="17.25" customHeight="1">
      <c r="A2" s="144"/>
      <c r="B2" s="698" t="s">
        <v>32</v>
      </c>
      <c r="C2" s="630"/>
      <c r="D2" s="630"/>
      <c r="E2" s="630"/>
      <c r="F2" s="49"/>
      <c r="G2" s="49"/>
      <c r="H2" s="49"/>
      <c r="I2" s="53"/>
      <c r="J2" s="53"/>
    </row>
    <row r="3" spans="1:10" s="50" customFormat="1" ht="18" customHeight="1">
      <c r="A3" s="144"/>
      <c r="B3" s="699" t="s">
        <v>192</v>
      </c>
      <c r="C3" s="700"/>
      <c r="D3" s="700"/>
      <c r="E3" s="701"/>
      <c r="F3" s="49"/>
      <c r="G3" s="366"/>
      <c r="H3" s="364"/>
      <c r="I3" s="53"/>
      <c r="J3" s="53"/>
    </row>
    <row r="4" spans="1:10" s="50" customFormat="1">
      <c r="A4" s="144"/>
      <c r="B4" s="67"/>
      <c r="C4" s="142"/>
      <c r="D4" s="142"/>
      <c r="E4" s="142"/>
      <c r="F4" s="53"/>
      <c r="G4" s="53"/>
      <c r="H4" s="53"/>
      <c r="I4" s="53"/>
      <c r="J4" s="53"/>
    </row>
    <row r="5" spans="1:10" ht="84" customHeight="1">
      <c r="A5" s="98"/>
      <c r="B5" s="682" t="s">
        <v>238</v>
      </c>
      <c r="C5" s="702"/>
      <c r="D5" s="702"/>
      <c r="E5" s="703"/>
      <c r="F5" s="392"/>
    </row>
    <row r="6" spans="1:10" ht="21" customHeight="1">
      <c r="A6" s="98"/>
      <c r="B6" s="143"/>
      <c r="C6" s="144"/>
      <c r="D6" s="108"/>
      <c r="E6" s="109"/>
      <c r="G6" s="364"/>
    </row>
    <row r="7" spans="1:10" ht="18.75" customHeight="1">
      <c r="A7" s="98"/>
      <c r="B7" s="213" t="s">
        <v>33</v>
      </c>
      <c r="C7" s="256" t="s">
        <v>8</v>
      </c>
      <c r="D7" s="256" t="s">
        <v>9</v>
      </c>
      <c r="E7" s="214" t="s">
        <v>10</v>
      </c>
    </row>
    <row r="8" spans="1:10" ht="16.5" customHeight="1">
      <c r="A8" s="98"/>
      <c r="B8" s="73" t="s">
        <v>34</v>
      </c>
      <c r="C8" s="74"/>
      <c r="D8" s="74"/>
      <c r="E8" s="145"/>
    </row>
    <row r="9" spans="1:10" ht="17.100000000000001" customHeight="1">
      <c r="A9" s="98"/>
      <c r="B9" s="146" t="s">
        <v>117</v>
      </c>
      <c r="C9" s="202"/>
      <c r="D9" s="148"/>
      <c r="E9" s="84" t="str">
        <f t="shared" ref="E9:E15" si="0">IF(SUM(C9:D9)=0," ",SUM(C9:D9))</f>
        <v xml:space="preserve"> </v>
      </c>
    </row>
    <row r="10" spans="1:10" ht="17.100000000000001" customHeight="1">
      <c r="A10" s="98"/>
      <c r="B10" s="149" t="s">
        <v>35</v>
      </c>
      <c r="C10" s="150"/>
      <c r="D10" s="201"/>
      <c r="E10" s="78" t="str">
        <f t="shared" si="0"/>
        <v xml:space="preserve"> </v>
      </c>
    </row>
    <row r="11" spans="1:10" ht="17.100000000000001" customHeight="1">
      <c r="A11" s="98"/>
      <c r="B11" s="149" t="s">
        <v>182</v>
      </c>
      <c r="C11" s="198"/>
      <c r="D11" s="201"/>
      <c r="E11" s="78" t="str">
        <f t="shared" si="0"/>
        <v xml:space="preserve"> </v>
      </c>
    </row>
    <row r="12" spans="1:10" ht="17.100000000000001" customHeight="1">
      <c r="A12" s="98"/>
      <c r="B12" s="149" t="s">
        <v>183</v>
      </c>
      <c r="C12" s="200"/>
      <c r="D12" s="199"/>
      <c r="E12" s="151" t="str">
        <f>IF(SUM(C12:D12)=0," ",SUM(C12:D12))</f>
        <v xml:space="preserve"> </v>
      </c>
    </row>
    <row r="13" spans="1:10" ht="17.100000000000001" customHeight="1">
      <c r="A13" s="98"/>
      <c r="B13" s="149" t="s">
        <v>220</v>
      </c>
      <c r="C13" s="150"/>
      <c r="D13" s="199"/>
      <c r="E13" s="151" t="str">
        <f>IF(SUM(C13:D13)=0," ",SUM(C13:D13))</f>
        <v xml:space="preserve"> </v>
      </c>
    </row>
    <row r="14" spans="1:10" ht="17.100000000000001" customHeight="1">
      <c r="A14" s="98"/>
      <c r="B14" s="149" t="s">
        <v>184</v>
      </c>
      <c r="C14" s="198"/>
      <c r="D14" s="201"/>
      <c r="E14" s="78" t="str">
        <f t="shared" si="0"/>
        <v xml:space="preserve"> </v>
      </c>
    </row>
    <row r="15" spans="1:10" ht="17.100000000000001" customHeight="1">
      <c r="A15" s="98"/>
      <c r="B15" s="275" t="s">
        <v>164</v>
      </c>
      <c r="C15" s="200"/>
      <c r="D15" s="201"/>
      <c r="E15" s="78" t="str">
        <f t="shared" si="0"/>
        <v xml:space="preserve"> </v>
      </c>
      <c r="F15" s="368"/>
      <c r="G15" s="185"/>
    </row>
    <row r="16" spans="1:10" ht="17.100000000000001" customHeight="1" thickBot="1">
      <c r="A16" s="379"/>
      <c r="B16" s="152" t="s">
        <v>36</v>
      </c>
      <c r="C16" s="105"/>
      <c r="D16" s="93"/>
      <c r="E16" s="100" t="str">
        <f>IF(SUM(C16:D16)=0," ",SUM(C16:D16))</f>
        <v xml:space="preserve"> </v>
      </c>
      <c r="G16" s="185"/>
    </row>
    <row r="17" spans="1:7" ht="17.100000000000001" customHeight="1" thickTop="1">
      <c r="A17" s="378"/>
      <c r="B17" s="153" t="s">
        <v>125</v>
      </c>
      <c r="C17" s="154" t="str">
        <f>IF(SUM(C9:C16)=0," ",SUM(C9:C16))</f>
        <v xml:space="preserve"> </v>
      </c>
      <c r="D17" s="155" t="str">
        <f>IF(SUM(D9:D16)=0," ",SUM(D9:D16))</f>
        <v xml:space="preserve"> </v>
      </c>
      <c r="E17" s="156" t="str">
        <f>IF(SUM(C17:D17)=0," ",SUM(C17:D17))</f>
        <v xml:space="preserve"> </v>
      </c>
      <c r="G17" s="185"/>
    </row>
    <row r="18" spans="1:7" ht="24" customHeight="1">
      <c r="A18" s="98"/>
      <c r="B18" s="73" t="s">
        <v>37</v>
      </c>
      <c r="C18" s="124"/>
      <c r="D18" s="124"/>
      <c r="E18" s="75"/>
      <c r="G18" s="185"/>
    </row>
    <row r="19" spans="1:7" ht="17.100000000000001" customHeight="1">
      <c r="A19" s="98"/>
      <c r="B19" s="146" t="s">
        <v>165</v>
      </c>
      <c r="C19" s="147"/>
      <c r="D19" s="203"/>
      <c r="E19" s="84" t="str">
        <f t="shared" ref="E19:E24" si="1">IF(SUM(C19:D19)=0," ",SUM(C19:D19))</f>
        <v xml:space="preserve"> </v>
      </c>
      <c r="F19" s="324"/>
      <c r="G19" s="185"/>
    </row>
    <row r="20" spans="1:7" ht="17.100000000000001" customHeight="1">
      <c r="A20" s="98"/>
      <c r="B20" s="149" t="s">
        <v>185</v>
      </c>
      <c r="C20" s="198"/>
      <c r="D20" s="201"/>
      <c r="E20" s="78" t="str">
        <f t="shared" si="1"/>
        <v xml:space="preserve"> </v>
      </c>
      <c r="F20" s="324"/>
      <c r="G20" s="185"/>
    </row>
    <row r="21" spans="1:7" ht="17.100000000000001" customHeight="1">
      <c r="A21" s="98"/>
      <c r="B21" s="149" t="s">
        <v>186</v>
      </c>
      <c r="C21" s="200"/>
      <c r="D21" s="201"/>
      <c r="E21" s="78" t="str">
        <f t="shared" si="1"/>
        <v xml:space="preserve"> </v>
      </c>
      <c r="G21" s="185"/>
    </row>
    <row r="22" spans="1:7" ht="17.100000000000001" customHeight="1">
      <c r="A22" s="98"/>
      <c r="B22" s="149" t="s">
        <v>187</v>
      </c>
      <c r="C22" s="200"/>
      <c r="D22" s="201"/>
      <c r="E22" s="78" t="str">
        <f t="shared" si="1"/>
        <v xml:space="preserve"> </v>
      </c>
      <c r="G22" s="185"/>
    </row>
    <row r="23" spans="1:7" ht="17.100000000000001" customHeight="1" thickBot="1">
      <c r="A23" s="379"/>
      <c r="B23" s="152" t="s">
        <v>36</v>
      </c>
      <c r="C23" s="157"/>
      <c r="D23" s="158"/>
      <c r="E23" s="100" t="str">
        <f t="shared" si="1"/>
        <v xml:space="preserve"> </v>
      </c>
      <c r="G23" s="185"/>
    </row>
    <row r="24" spans="1:7" ht="16.5" customHeight="1" thickTop="1">
      <c r="A24" s="98"/>
      <c r="B24" s="153" t="s">
        <v>124</v>
      </c>
      <c r="C24" s="159" t="str">
        <f>IF(SUM(C19:C23)=0," ",SUM(C19:C23))</f>
        <v xml:space="preserve"> </v>
      </c>
      <c r="D24" s="160" t="str">
        <f>IF(SUM(D19:D23)=0," ",SUM(D19:D23))</f>
        <v xml:space="preserve"> </v>
      </c>
      <c r="E24" s="156" t="str">
        <f t="shared" si="1"/>
        <v xml:space="preserve"> </v>
      </c>
      <c r="G24" s="185"/>
    </row>
    <row r="25" spans="1:7" ht="24" customHeight="1">
      <c r="A25" s="98"/>
      <c r="B25" s="73" t="s">
        <v>86</v>
      </c>
      <c r="C25" s="74"/>
      <c r="D25" s="74"/>
      <c r="E25" s="75"/>
      <c r="G25" s="185"/>
    </row>
    <row r="26" spans="1:7" ht="16.5" customHeight="1">
      <c r="A26" s="98"/>
      <c r="B26" s="146" t="s">
        <v>171</v>
      </c>
      <c r="C26" s="202"/>
      <c r="D26" s="203"/>
      <c r="E26" s="84" t="str">
        <f>IF(SUM(C26:D26)=0," ",SUM(C26:D26))</f>
        <v xml:space="preserve"> </v>
      </c>
      <c r="F26" s="324"/>
      <c r="G26" s="185"/>
    </row>
    <row r="27" spans="1:7" ht="16.5" customHeight="1" thickBot="1">
      <c r="A27" s="379"/>
      <c r="B27" s="161" t="s">
        <v>36</v>
      </c>
      <c r="C27" s="162"/>
      <c r="D27" s="163"/>
      <c r="E27" s="100" t="str">
        <f>IF(SUM(C27:D27)=0," ",SUM(C27:D27))</f>
        <v xml:space="preserve"> </v>
      </c>
    </row>
    <row r="28" spans="1:7" ht="16.5" customHeight="1" thickTop="1">
      <c r="A28" s="98"/>
      <c r="B28" s="164" t="s">
        <v>126</v>
      </c>
      <c r="C28" s="154" t="str">
        <f>IF(SUM(C26:C27)=0," ",SUM(C26:C27))</f>
        <v xml:space="preserve"> </v>
      </c>
      <c r="D28" s="155" t="str">
        <f>IF(SUM(D26:D27)=0," ",SUM(D26:D27))</f>
        <v xml:space="preserve"> </v>
      </c>
      <c r="E28" s="86" t="str">
        <f>IF(SUM(C28:D28)=0," ",SUM(C28:D28))</f>
        <v xml:space="preserve"> </v>
      </c>
    </row>
    <row r="29" spans="1:7" ht="16.5" customHeight="1" thickBot="1">
      <c r="A29" s="98"/>
      <c r="B29" s="165"/>
      <c r="C29" s="166"/>
      <c r="D29" s="167"/>
      <c r="E29" s="168"/>
    </row>
    <row r="30" spans="1:7" ht="16.5" customHeight="1" thickTop="1">
      <c r="A30" s="98"/>
      <c r="B30" s="107" t="s">
        <v>127</v>
      </c>
      <c r="C30" s="206" t="str">
        <f>IF(SUM(C17,C24,C28)=0," ",SUM(C17,C24,C28))</f>
        <v xml:space="preserve"> </v>
      </c>
      <c r="D30" s="207" t="str">
        <f>IF(SUM(D17,D24,D28)=0," ",SUM(D17,D24,D28))</f>
        <v xml:space="preserve"> </v>
      </c>
      <c r="E30" s="85" t="str">
        <f>IF(SUM(C30:D30)=0," ",SUM(C30:D30))</f>
        <v xml:space="preserve"> </v>
      </c>
    </row>
    <row r="31" spans="1:7" ht="18.75" customHeight="1">
      <c r="A31" s="98"/>
      <c r="B31" s="208"/>
      <c r="C31" s="209"/>
      <c r="D31" s="209"/>
      <c r="E31" s="227"/>
    </row>
    <row r="32" spans="1:7" ht="48.75" customHeight="1">
      <c r="A32" s="144"/>
      <c r="B32" s="652" t="s">
        <v>31</v>
      </c>
      <c r="C32" s="653"/>
      <c r="D32" s="653"/>
      <c r="E32" s="654"/>
    </row>
    <row r="33" spans="1:5">
      <c r="B33" s="363" t="s">
        <v>175</v>
      </c>
      <c r="C33" s="114"/>
      <c r="D33" s="114"/>
      <c r="E33" s="114"/>
    </row>
    <row r="34" spans="1:5">
      <c r="A34" s="507">
        <v>1</v>
      </c>
      <c r="B34" s="506" t="s">
        <v>219</v>
      </c>
      <c r="C34" s="506"/>
      <c r="D34" s="506"/>
      <c r="E34" s="506"/>
    </row>
  </sheetData>
  <mergeCells count="5">
    <mergeCell ref="D1:E1"/>
    <mergeCell ref="B2:E2"/>
    <mergeCell ref="B3:E3"/>
    <mergeCell ref="B5:E5"/>
    <mergeCell ref="B32:E32"/>
  </mergeCells>
  <pageMargins left="0.78740157480314965" right="0.78740157480314965" top="0.39370078740157483" bottom="0.35433070866141736" header="0.43307086614173229" footer="0.23622047244094491"/>
  <pageSetup paperSize="9" orientation="portrait" r:id="rId1"/>
  <headerFooter alignWithMargins="0">
    <oddFooter>&amp;CSida &amp;P(&amp;N)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dimension ref="A4:G27"/>
  <sheetViews>
    <sheetView workbookViewId="0">
      <selection activeCell="J7" sqref="J7"/>
    </sheetView>
  </sheetViews>
  <sheetFormatPr defaultRowHeight="12.75"/>
  <cols>
    <col min="1" max="1" width="10.140625" bestFit="1" customWidth="1"/>
    <col min="3" max="3" width="22.42578125" customWidth="1"/>
  </cols>
  <sheetData>
    <row r="4" spans="1:7">
      <c r="A4" s="48" t="s">
        <v>51</v>
      </c>
    </row>
    <row r="6" spans="1:7">
      <c r="A6" s="48" t="s">
        <v>52</v>
      </c>
      <c r="C6" s="54" t="s">
        <v>205</v>
      </c>
    </row>
    <row r="8" spans="1:7">
      <c r="A8" s="48" t="s">
        <v>55</v>
      </c>
      <c r="C8" s="54" t="s">
        <v>196</v>
      </c>
    </row>
    <row r="10" spans="1:7">
      <c r="A10" s="48" t="s">
        <v>53</v>
      </c>
      <c r="C10" s="52" t="s">
        <v>206</v>
      </c>
    </row>
    <row r="12" spans="1:7">
      <c r="A12" s="48" t="s">
        <v>115</v>
      </c>
      <c r="C12" s="261" t="s">
        <v>207</v>
      </c>
    </row>
    <row r="14" spans="1:7">
      <c r="A14" s="1"/>
      <c r="B14" s="1"/>
      <c r="C14" s="1"/>
      <c r="D14" s="1"/>
      <c r="E14" s="1"/>
      <c r="F14" s="1"/>
      <c r="G14" s="1"/>
    </row>
    <row r="15" spans="1:7">
      <c r="A15" s="1"/>
      <c r="B15" s="1"/>
      <c r="C15" s="1"/>
      <c r="D15" s="1"/>
      <c r="E15" s="1"/>
      <c r="F15" s="1"/>
      <c r="G15" s="1"/>
    </row>
    <row r="16" spans="1:7">
      <c r="A16" s="1"/>
      <c r="B16" s="1"/>
      <c r="C16" s="1"/>
      <c r="D16" s="1"/>
      <c r="E16" s="1"/>
      <c r="F16" s="1"/>
      <c r="G16" s="1"/>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c r="A20" s="1"/>
      <c r="B20" s="1"/>
      <c r="C20" s="1"/>
      <c r="D20" s="1"/>
      <c r="E20" s="1"/>
      <c r="F20" s="1"/>
      <c r="G20" s="1"/>
    </row>
    <row r="21" spans="1:7">
      <c r="A21" s="1"/>
      <c r="B21" s="1"/>
      <c r="C21" s="1"/>
      <c r="D21" s="1"/>
      <c r="E21" s="1"/>
      <c r="F21" s="1"/>
      <c r="G21" s="1"/>
    </row>
    <row r="22" spans="1:7">
      <c r="A22" s="1"/>
      <c r="B22" s="1"/>
      <c r="C22" s="1"/>
      <c r="D22" s="1"/>
      <c r="E22" s="1"/>
      <c r="F22" s="1"/>
      <c r="G22" s="1"/>
    </row>
    <row r="23" spans="1:7">
      <c r="A23" s="1"/>
      <c r="B23" s="1"/>
      <c r="C23" s="1"/>
      <c r="D23" s="1"/>
      <c r="E23" s="1"/>
      <c r="F23" s="1"/>
      <c r="G23" s="1"/>
    </row>
    <row r="24" spans="1:7">
      <c r="A24" s="1"/>
      <c r="B24" s="1"/>
      <c r="C24" s="1"/>
      <c r="D24" s="1"/>
      <c r="E24" s="1"/>
      <c r="F24" s="1"/>
      <c r="G24" s="1"/>
    </row>
    <row r="25" spans="1:7">
      <c r="A25" s="1"/>
      <c r="B25" s="1"/>
      <c r="C25" s="1"/>
      <c r="D25" s="1"/>
      <c r="E25" s="1"/>
      <c r="F25" s="1"/>
      <c r="G25" s="1"/>
    </row>
    <row r="26" spans="1:7">
      <c r="A26" s="1"/>
      <c r="B26" s="1"/>
      <c r="C26" s="1"/>
      <c r="D26" s="1"/>
      <c r="E26" s="1"/>
      <c r="F26" s="1"/>
      <c r="G26" s="1"/>
    </row>
    <row r="27" spans="1:7">
      <c r="A27" s="171"/>
      <c r="B27" s="29"/>
      <c r="C27" s="29"/>
      <c r="D27" s="1"/>
      <c r="E27" s="1"/>
      <c r="F27" s="1"/>
      <c r="G27" s="1"/>
    </row>
  </sheetData>
  <customSheetViews>
    <customSheetView guid="{57543244-C279-4784-9046-AADA166AE6D2}" showPageBreaks="1" printArea="1">
      <selection activeCell="C23" sqref="C23"/>
      <pageMargins left="0.7" right="0.7" top="0.75" bottom="0.75" header="0.3" footer="0.3"/>
      <pageSetup paperSize="9" orientation="portrait" r:id="rId1"/>
    </customSheetView>
    <customSheetView guid="{AFB80F5F-D59D-4563-906B-EFB87107A041}">
      <selection activeCell="C23" sqref="C23"/>
      <pageMargins left="0.7" right="0.7" top="0.75" bottom="0.75" header="0.3" footer="0.3"/>
      <pageSetup paperSize="9" orientation="portrait" r:id="rId2"/>
    </customSheetView>
  </customSheetView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Button 1">
              <controlPr defaultSize="0" print="0" autoFill="0" autoPict="0" macro="[0]!Döljcellrubriker">
                <anchor moveWithCells="1">
                  <from>
                    <xdr:col>14</xdr:col>
                    <xdr:colOff>114300</xdr:colOff>
                    <xdr:row>8</xdr:row>
                    <xdr:rowOff>38100</xdr:rowOff>
                  </from>
                  <to>
                    <xdr:col>16</xdr:col>
                    <xdr:colOff>485775</xdr:colOff>
                    <xdr:row>11</xdr:row>
                    <xdr:rowOff>28575</xdr:rowOff>
                  </to>
                </anchor>
              </controlPr>
            </control>
          </mc:Choice>
        </mc:AlternateContent>
        <mc:AlternateContent xmlns:mc="http://schemas.openxmlformats.org/markup-compatibility/2006">
          <mc:Choice Requires="x14">
            <control shapeId="2050" r:id="rId7" name="Button 2">
              <controlPr defaultSize="0" print="0" autoFill="0" autoPict="0" macro="[0]!Visacellrubriker">
                <anchor moveWithCells="1">
                  <from>
                    <xdr:col>14</xdr:col>
                    <xdr:colOff>123825</xdr:colOff>
                    <xdr:row>11</xdr:row>
                    <xdr:rowOff>85725</xdr:rowOff>
                  </from>
                  <to>
                    <xdr:col>16</xdr:col>
                    <xdr:colOff>485775</xdr:colOff>
                    <xdr:row>14</xdr:row>
                    <xdr:rowOff>66675</xdr:rowOff>
                  </to>
                </anchor>
              </controlPr>
            </control>
          </mc:Choice>
        </mc:AlternateContent>
        <mc:AlternateContent xmlns:mc="http://schemas.openxmlformats.org/markup-compatibility/2006">
          <mc:Choice Requires="x14">
            <control shapeId="2051" r:id="rId8" name="Button 3">
              <controlPr defaultSize="0" print="0" autoFill="0" autoPict="0" macro="[0]!Visacellrubriker">
                <anchor moveWithCells="1">
                  <from>
                    <xdr:col>14</xdr:col>
                    <xdr:colOff>161925</xdr:colOff>
                    <xdr:row>15</xdr:row>
                    <xdr:rowOff>28575</xdr:rowOff>
                  </from>
                  <to>
                    <xdr:col>16</xdr:col>
                    <xdr:colOff>485775</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15</vt:i4>
      </vt:variant>
    </vt:vector>
  </HeadingPairs>
  <TitlesOfParts>
    <vt:vector size="25" baseType="lpstr">
      <vt:lpstr>Instruktioner</vt:lpstr>
      <vt:lpstr>Information</vt:lpstr>
      <vt:lpstr>Bakgrund</vt:lpstr>
      <vt:lpstr>Fasta samtalstjänster</vt:lpstr>
      <vt:lpstr>Mobila samtalstj.</vt:lpstr>
      <vt:lpstr>Internettjänst </vt:lpstr>
      <vt:lpstr>TV-tjänster</vt:lpstr>
      <vt:lpstr>Sampaketering</vt:lpstr>
      <vt:lpstr>Om detta formulär</vt:lpstr>
      <vt:lpstr>Blad1</vt:lpstr>
      <vt:lpstr>Bakgrund!Utskriftsområde</vt:lpstr>
      <vt:lpstr>'Fasta samtalstjänster'!Utskriftsområde</vt:lpstr>
      <vt:lpstr>Information!Utskriftsområde</vt:lpstr>
      <vt:lpstr>Instruktioner!Utskriftsområde</vt:lpstr>
      <vt:lpstr>'Internettjänst '!Utskriftsområde</vt:lpstr>
      <vt:lpstr>'Mobila samtalstj.'!Utskriftsområde</vt:lpstr>
      <vt:lpstr>'Om detta formulär'!Utskriftsområde</vt:lpstr>
      <vt:lpstr>Sampaketering!Utskriftsområde</vt:lpstr>
      <vt:lpstr>'TV-tjänster'!Utskriftsområde</vt:lpstr>
      <vt:lpstr>Bakgrund!Utskriftsrubriker</vt:lpstr>
      <vt:lpstr>'Fasta samtalstjänster'!Utskriftsrubriker</vt:lpstr>
      <vt:lpstr>'Internettjänst '!Utskriftsrubriker</vt:lpstr>
      <vt:lpstr>'Mobila samtalstj.'!Utskriftsrubriker</vt:lpstr>
      <vt:lpstr>Sampaketering!Utskriftsrubriker</vt:lpstr>
      <vt:lpstr>'TV-tjänster'!Utskriftsrubriker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dc:creator>
  <cp:lastModifiedBy>Fransén, Karin</cp:lastModifiedBy>
  <cp:lastPrinted>2019-07-01T12:12:12Z</cp:lastPrinted>
  <dcterms:created xsi:type="dcterms:W3CDTF">2002-02-15T15:25:43Z</dcterms:created>
  <dcterms:modified xsi:type="dcterms:W3CDTF">2019-07-01T12:38:26Z</dcterms:modified>
</cp:coreProperties>
</file>